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8000" tabRatio="850" firstSheet="2" activeTab="4"/>
  </bookViews>
  <sheets>
    <sheet name="Branch ATM_1" sheetId="3" r:id="rId1"/>
    <sheet name="CD Ratio_2" sheetId="7" r:id="rId2"/>
    <sheet name="CD Ratio_3" sheetId="9" r:id="rId3"/>
    <sheet name="CD Ratio_Dist_3(i)" sheetId="112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33" sheetId="129" state="hidden" r:id="rId29"/>
    <sheet name="PMJDY_25" sheetId="130" r:id="rId30"/>
    <sheet name="APY_26" sheetId="131" r:id="rId31"/>
    <sheet name="SSS_27" sheetId="132" r:id="rId32"/>
    <sheet name="RSETIs_28" sheetId="133" r:id="rId33"/>
    <sheet name="MUDRA_29" sheetId="134" r:id="rId34"/>
    <sheet name="SUI_30_Bank" sheetId="135" r:id="rId35"/>
    <sheet name="Aadhaar Auth_31" sheetId="136" r:id="rId36"/>
  </sheets>
  <definedNames>
    <definedName name="_xlnm._FilterDatabase" localSheetId="9" hidden="1">'ACP_Agri_9(i)'!$H$5:$K$59</definedName>
    <definedName name="_xlnm._FilterDatabase" localSheetId="10" hidden="1">'ACP_Agri_9(ii)'!$M$5:$P$59</definedName>
    <definedName name="_xlnm._FilterDatabase" localSheetId="11" hidden="1">ACP_MSME_10!$C$5:$P$59</definedName>
    <definedName name="_xlnm._FilterDatabase" localSheetId="13" hidden="1">'ACP_PS_11(ii)'!$S$5:$T$59</definedName>
    <definedName name="_xlnm._FilterDatabase" localSheetId="1" hidden="1">'CD Ratio_2'!$F$5:$H$59</definedName>
    <definedName name="_xlnm._FilterDatabase" localSheetId="2" hidden="1">'CD Ratio_3'!$C$5:$N$60</definedName>
    <definedName name="_xlnm._FilterDatabase" localSheetId="3" hidden="1">'CD Ratio_Dist_3(i)'!$C$5:$H$56</definedName>
    <definedName name="_xlnm._FilterDatabase" localSheetId="20" hidden="1">'Education Loan_18'!$A$5:$Q$6</definedName>
    <definedName name="_xlnm._FilterDatabase" localSheetId="5" hidden="1">MSMEoutstanding_5!$C$5:$N$59</definedName>
    <definedName name="_xlnm._FilterDatabase" localSheetId="18" hidden="1">'NPA_Govt. Sch16'!$A$4:$V$59</definedName>
    <definedName name="_xlnm._FilterDatabase" localSheetId="17" hidden="1">NPA_NPS_15!$M$5:$S$59</definedName>
    <definedName name="_xlnm._FilterDatabase" localSheetId="8" hidden="1">NPS_OS_8!$C$5:$Z$59</definedName>
    <definedName name="_xlnm._FilterDatabase" localSheetId="4" hidden="1">OutstandingAgri_4!$C$5:$L$59</definedName>
    <definedName name="_xlnm._FilterDatabase" localSheetId="6" hidden="1">'Pri Sec_outstanding_6'!$C$5:$P$59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35">'Aadhaar Auth_31'!$A$1:$F$48</definedName>
    <definedName name="_xlnm.Print_Area" localSheetId="9">'ACP_Agri_9(i)'!$A$1:$L$61</definedName>
    <definedName name="_xlnm.Print_Area" localSheetId="10">'ACP_Agri_9(ii)'!$A$1:$Q$61</definedName>
    <definedName name="_xlnm.Print_Area" localSheetId="11">ACP_MSME_10!$A$1:$Q$61</definedName>
    <definedName name="_xlnm.Print_Area" localSheetId="14">ACP_NPS_12!$A$1:$Y$61</definedName>
    <definedName name="_xlnm.Print_Area" localSheetId="12">'ACP_PS_11(i)'!$A$1:$Q$61</definedName>
    <definedName name="_xlnm.Print_Area" localSheetId="13">'ACP_PS_11(ii)'!$A$1:$U$60</definedName>
    <definedName name="_xlnm.Print_Area" localSheetId="30">APY_26!$A$1:$E$52</definedName>
    <definedName name="_xlnm.Print_Area" localSheetId="0">'Branch ATM_1'!$A$1:$G$63</definedName>
    <definedName name="_xlnm.Print_Area" localSheetId="1">'CD Ratio_2'!$A$1:$K$60</definedName>
    <definedName name="_xlnm.Print_Area" localSheetId="2">'CD Ratio_3'!$A$1:$J$65</definedName>
    <definedName name="_xlnm.Print_Area" localSheetId="3">'CD Ratio_Dist_3(i)'!$A$1:$H$57</definedName>
    <definedName name="_xlnm.Print_Area" localSheetId="20">'Education Loan_18'!$A$1:$Q$60</definedName>
    <definedName name="_xlnm.Print_Area" localSheetId="19">KCC_17!$A$1:$F$60</definedName>
    <definedName name="_xlnm.Print_Area" localSheetId="24">Minority_Disb_21!$A$1:$P$61</definedName>
    <definedName name="_xlnm.Print_Area" localSheetId="23">Minority_OS_20!$A$1:$P$61</definedName>
    <definedName name="_xlnm.Print_Area" localSheetId="5">MSMEoutstanding_5!$A$1:$O$61</definedName>
    <definedName name="_xlnm.Print_Area" localSheetId="33">MUDRA_29!$A$1:$J$57</definedName>
    <definedName name="_xlnm.Print_Area" localSheetId="15">NPA_13!$A$1:$G$60</definedName>
    <definedName name="_xlnm.Print_Area" localSheetId="18">'NPA_Govt. Sch16'!$A$1:$AA$61</definedName>
    <definedName name="_xlnm.Print_Area" localSheetId="17">NPA_NPS_15!$A$1:$L$61</definedName>
    <definedName name="_xlnm.Print_Area" localSheetId="16">NPA_PS_14!$A$1:$O$61</definedName>
    <definedName name="_xlnm.Print_Area" localSheetId="8">NPS_OS_8!$A$1:$V$60</definedName>
    <definedName name="_xlnm.Print_Area" localSheetId="4">OutstandingAgri_4!$A$1:$M$61</definedName>
    <definedName name="_xlnm.Print_Area" localSheetId="29">PMJDY_25!$A$1:$H$50</definedName>
    <definedName name="_xlnm.Print_Area" localSheetId="28">PMJDY_33!$A$1:$O$6</definedName>
    <definedName name="_xlnm.Print_Area" localSheetId="6">'Pri Sec_outstanding_6'!$A$1:$Q$61</definedName>
    <definedName name="_xlnm.Print_Area" localSheetId="32">RSETIs_28!$A$1:$S$56</definedName>
    <definedName name="_xlnm.Print_Area" localSheetId="26">SCST_Disb_23!$A$1:$F$60</definedName>
    <definedName name="_xlnm.Print_Area" localSheetId="25">SCST_OS_22!$A$1:$F$60</definedName>
    <definedName name="_xlnm.Print_Area" localSheetId="21">SHGs_19!$A$1:$J$60</definedName>
    <definedName name="_xlnm.Print_Area" localSheetId="31">SSS_27!$A$1:$E$47</definedName>
    <definedName name="_xlnm.Print_Area" localSheetId="34">SUI_30_Bank!$A$1:$F$34</definedName>
    <definedName name="_xlnm.Print_Area" localSheetId="7">'Weaker Sec_7'!$A$1:$S$61</definedName>
    <definedName name="_xlnm.Print_Area" localSheetId="27">Women_24!$A$1:$H$61</definedName>
    <definedName name="_xlnm.Print_Titles" localSheetId="0">'Branch ATM_1'!$3:$3</definedName>
    <definedName name="rngInvoice">#REF!</definedName>
  </definedNames>
  <calcPr calcId="152511"/>
</workbook>
</file>

<file path=xl/calcChain.xml><?xml version="1.0" encoding="utf-8"?>
<calcChain xmlns="http://schemas.openxmlformats.org/spreadsheetml/2006/main">
  <c r="O49" i="104" l="1"/>
  <c r="O53" i="104"/>
  <c r="O55" i="104"/>
  <c r="O59" i="104"/>
  <c r="O27" i="104"/>
  <c r="K46" i="7" l="1"/>
  <c r="K25" i="7"/>
  <c r="K31" i="7"/>
  <c r="K30" i="7"/>
  <c r="J56" i="7"/>
  <c r="J57" i="7"/>
  <c r="K45" i="7"/>
  <c r="K43" i="7"/>
  <c r="K39" i="7"/>
  <c r="K40" i="7"/>
  <c r="K41" i="7"/>
  <c r="F21" i="113" l="1"/>
  <c r="E21" i="113"/>
  <c r="I7" i="42" l="1"/>
  <c r="I8" i="42"/>
  <c r="I9" i="42"/>
  <c r="I10" i="42"/>
  <c r="I11" i="42"/>
  <c r="I12" i="42"/>
  <c r="I13" i="42"/>
  <c r="I14" i="42"/>
  <c r="I15" i="42"/>
  <c r="I16" i="42"/>
  <c r="I17" i="42"/>
  <c r="I18" i="42"/>
  <c r="I19" i="42"/>
  <c r="I20" i="42"/>
  <c r="I21" i="42"/>
  <c r="I22" i="42"/>
  <c r="I23" i="42"/>
  <c r="I24" i="42"/>
  <c r="I25" i="42"/>
  <c r="I26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50" i="42"/>
  <c r="I51" i="42"/>
  <c r="I52" i="42"/>
  <c r="I54" i="42"/>
  <c r="I55" i="42"/>
  <c r="I56" i="42"/>
  <c r="I57" i="42"/>
  <c r="I60" i="42"/>
  <c r="I6" i="42"/>
  <c r="E58" i="42"/>
  <c r="F58" i="42"/>
  <c r="I58" i="42" s="1"/>
  <c r="E53" i="42"/>
  <c r="F53" i="42"/>
  <c r="I53" i="42" s="1"/>
  <c r="E49" i="42"/>
  <c r="F49" i="42"/>
  <c r="I49" i="42" s="1"/>
  <c r="E27" i="42"/>
  <c r="F27" i="42"/>
  <c r="E59" i="42" l="1"/>
  <c r="F59" i="42"/>
  <c r="I59" i="42" s="1"/>
  <c r="I27" i="42"/>
  <c r="D58" i="106" l="1"/>
  <c r="C58" i="106"/>
  <c r="D53" i="106"/>
  <c r="C53" i="106"/>
  <c r="D49" i="106"/>
  <c r="C49" i="106"/>
  <c r="D27" i="106"/>
  <c r="C27" i="106"/>
  <c r="F46" i="130" l="1"/>
  <c r="F47" i="130" s="1"/>
  <c r="F41" i="130"/>
  <c r="F26" i="130"/>
  <c r="C46" i="130"/>
  <c r="D46" i="130"/>
  <c r="B46" i="130"/>
  <c r="C41" i="130"/>
  <c r="D41" i="130"/>
  <c r="C26" i="130"/>
  <c r="D26" i="130"/>
  <c r="B41" i="130"/>
  <c r="B47" i="130" s="1"/>
  <c r="B26" i="130"/>
  <c r="H47" i="130"/>
  <c r="E51" i="131"/>
  <c r="E50" i="131"/>
  <c r="E49" i="131"/>
  <c r="E48" i="131"/>
  <c r="E47" i="131"/>
  <c r="E46" i="131"/>
  <c r="E45" i="131"/>
  <c r="E44" i="131"/>
  <c r="E43" i="131"/>
  <c r="E42" i="131"/>
  <c r="E41" i="131"/>
  <c r="E40" i="131"/>
  <c r="E39" i="131"/>
  <c r="E38" i="131"/>
  <c r="E37" i="131"/>
  <c r="E36" i="131"/>
  <c r="E35" i="131"/>
  <c r="E34" i="131"/>
  <c r="E33" i="131"/>
  <c r="E32" i="131"/>
  <c r="E31" i="131"/>
  <c r="E30" i="131"/>
  <c r="E29" i="131"/>
  <c r="E28" i="131"/>
  <c r="E27" i="131"/>
  <c r="E26" i="131"/>
  <c r="E25" i="131"/>
  <c r="E24" i="131"/>
  <c r="E23" i="131"/>
  <c r="E22" i="131"/>
  <c r="E21" i="131"/>
  <c r="E20" i="131"/>
  <c r="E19" i="131"/>
  <c r="E18" i="131"/>
  <c r="E17" i="131"/>
  <c r="E16" i="131"/>
  <c r="E15" i="131"/>
  <c r="E14" i="131"/>
  <c r="E13" i="131"/>
  <c r="E12" i="131"/>
  <c r="E11" i="131"/>
  <c r="E10" i="131"/>
  <c r="E9" i="131"/>
  <c r="E8" i="131"/>
  <c r="E7" i="131"/>
  <c r="E6" i="131"/>
  <c r="E5" i="131"/>
  <c r="E4" i="131"/>
  <c r="E45" i="132"/>
  <c r="E44" i="132"/>
  <c r="D43" i="132"/>
  <c r="C43" i="132"/>
  <c r="E43" i="132" s="1"/>
  <c r="E42" i="132"/>
  <c r="E41" i="132"/>
  <c r="E40" i="132"/>
  <c r="D39" i="132"/>
  <c r="C39" i="132"/>
  <c r="E39" i="132" s="1"/>
  <c r="E38" i="132"/>
  <c r="E37" i="132"/>
  <c r="E36" i="132"/>
  <c r="E35" i="132"/>
  <c r="E34" i="132"/>
  <c r="E33" i="132"/>
  <c r="E32" i="132"/>
  <c r="E31" i="132"/>
  <c r="E30" i="132"/>
  <c r="E29" i="132"/>
  <c r="E28" i="132"/>
  <c r="E27" i="132"/>
  <c r="E26" i="132"/>
  <c r="D25" i="132"/>
  <c r="C25" i="132"/>
  <c r="E25" i="132" s="1"/>
  <c r="E24" i="132"/>
  <c r="E23" i="132"/>
  <c r="E22" i="132"/>
  <c r="E21" i="132"/>
  <c r="E20" i="132"/>
  <c r="E19" i="132"/>
  <c r="E18" i="132"/>
  <c r="E17" i="132"/>
  <c r="E16" i="132"/>
  <c r="E15" i="132"/>
  <c r="E14" i="132"/>
  <c r="E13" i="132"/>
  <c r="E12" i="132"/>
  <c r="E11" i="132"/>
  <c r="E10" i="132"/>
  <c r="E9" i="132"/>
  <c r="E8" i="132"/>
  <c r="E7" i="132"/>
  <c r="E6" i="132"/>
  <c r="E5" i="132"/>
  <c r="E4" i="132"/>
  <c r="D47" i="130" l="1"/>
  <c r="D46" i="132"/>
  <c r="C47" i="130"/>
  <c r="G47" i="130"/>
  <c r="E47" i="130"/>
  <c r="E46" i="132"/>
  <c r="C46" i="132"/>
  <c r="T29" i="105" l="1"/>
  <c r="K58" i="106" l="1"/>
  <c r="L58" i="106"/>
  <c r="M58" i="106"/>
  <c r="N58" i="106"/>
  <c r="O58" i="106"/>
  <c r="P58" i="106"/>
  <c r="K53" i="106"/>
  <c r="L53" i="106"/>
  <c r="M53" i="106"/>
  <c r="N53" i="106"/>
  <c r="O53" i="106"/>
  <c r="P53" i="106"/>
  <c r="K49" i="106"/>
  <c r="L49" i="106"/>
  <c r="M49" i="106"/>
  <c r="N49" i="106"/>
  <c r="O49" i="106"/>
  <c r="P49" i="106"/>
  <c r="K27" i="106"/>
  <c r="L27" i="106"/>
  <c r="M27" i="106"/>
  <c r="N27" i="106"/>
  <c r="O27" i="106"/>
  <c r="P27" i="106"/>
  <c r="E7" i="106"/>
  <c r="F7" i="106"/>
  <c r="E8" i="106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8" i="106"/>
  <c r="F18" i="106"/>
  <c r="E19" i="106"/>
  <c r="F19" i="106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1" i="106"/>
  <c r="F41" i="106"/>
  <c r="E42" i="106"/>
  <c r="F42" i="106"/>
  <c r="E43" i="106"/>
  <c r="F43" i="106"/>
  <c r="E44" i="106"/>
  <c r="F44" i="106"/>
  <c r="E45" i="106"/>
  <c r="F45" i="106"/>
  <c r="E46" i="106"/>
  <c r="F46" i="106"/>
  <c r="E47" i="106"/>
  <c r="F47" i="106"/>
  <c r="E48" i="106"/>
  <c r="F48" i="106"/>
  <c r="E50" i="106"/>
  <c r="F50" i="106"/>
  <c r="E51" i="106"/>
  <c r="F51" i="106"/>
  <c r="E52" i="106"/>
  <c r="F52" i="106"/>
  <c r="E54" i="106"/>
  <c r="F54" i="106"/>
  <c r="E55" i="106"/>
  <c r="F55" i="106"/>
  <c r="E56" i="106"/>
  <c r="F56" i="106"/>
  <c r="E57" i="106"/>
  <c r="F57" i="106"/>
  <c r="F6" i="106"/>
  <c r="E6" i="106"/>
  <c r="F53" i="106" l="1"/>
  <c r="P59" i="106"/>
  <c r="N59" i="106"/>
  <c r="F27" i="106"/>
  <c r="E58" i="106"/>
  <c r="E49" i="106"/>
  <c r="E27" i="106"/>
  <c r="F58" i="106"/>
  <c r="F49" i="106"/>
  <c r="L59" i="106"/>
  <c r="E53" i="106"/>
  <c r="K59" i="106"/>
  <c r="O59" i="106"/>
  <c r="M59" i="106"/>
  <c r="I54" i="134"/>
  <c r="J54" i="134"/>
  <c r="J53" i="134"/>
  <c r="I53" i="134"/>
  <c r="I49" i="134"/>
  <c r="J49" i="134"/>
  <c r="I50" i="134"/>
  <c r="J50" i="134"/>
  <c r="J48" i="134"/>
  <c r="J51" i="134" s="1"/>
  <c r="I48" i="134"/>
  <c r="I30" i="134"/>
  <c r="J30" i="134"/>
  <c r="I31" i="134"/>
  <c r="J31" i="134"/>
  <c r="I32" i="134"/>
  <c r="J32" i="134"/>
  <c r="I33" i="134"/>
  <c r="J33" i="134"/>
  <c r="I34" i="134"/>
  <c r="J34" i="134"/>
  <c r="I35" i="134"/>
  <c r="J35" i="134"/>
  <c r="I36" i="134"/>
  <c r="J36" i="134"/>
  <c r="I37" i="134"/>
  <c r="J37" i="134"/>
  <c r="I38" i="134"/>
  <c r="J38" i="134"/>
  <c r="I39" i="134"/>
  <c r="J39" i="134"/>
  <c r="I40" i="134"/>
  <c r="J40" i="134"/>
  <c r="I41" i="134"/>
  <c r="J41" i="134"/>
  <c r="I42" i="134"/>
  <c r="J42" i="134"/>
  <c r="I43" i="134"/>
  <c r="J43" i="134"/>
  <c r="I44" i="134"/>
  <c r="J44" i="134"/>
  <c r="I45" i="134"/>
  <c r="J45" i="134"/>
  <c r="J29" i="134"/>
  <c r="I29" i="134"/>
  <c r="I7" i="134"/>
  <c r="J7" i="134"/>
  <c r="I8" i="134"/>
  <c r="J8" i="134"/>
  <c r="I9" i="134"/>
  <c r="J9" i="134"/>
  <c r="I10" i="134"/>
  <c r="J10" i="134"/>
  <c r="I11" i="134"/>
  <c r="J11" i="134"/>
  <c r="I12" i="134"/>
  <c r="J12" i="134"/>
  <c r="I13" i="134"/>
  <c r="J13" i="134"/>
  <c r="I14" i="134"/>
  <c r="J14" i="134"/>
  <c r="I15" i="134"/>
  <c r="J15" i="134"/>
  <c r="I16" i="134"/>
  <c r="J16" i="134"/>
  <c r="I17" i="134"/>
  <c r="J17" i="134"/>
  <c r="I18" i="134"/>
  <c r="J18" i="134"/>
  <c r="I19" i="134"/>
  <c r="J19" i="134"/>
  <c r="I20" i="134"/>
  <c r="J20" i="134"/>
  <c r="I21" i="134"/>
  <c r="J21" i="134"/>
  <c r="I22" i="134"/>
  <c r="J22" i="134"/>
  <c r="I23" i="134"/>
  <c r="J23" i="134"/>
  <c r="I24" i="134"/>
  <c r="J24" i="134"/>
  <c r="I25" i="134"/>
  <c r="J25" i="134"/>
  <c r="I26" i="134"/>
  <c r="J26" i="134"/>
  <c r="J6" i="134"/>
  <c r="I6" i="134"/>
  <c r="D51" i="134"/>
  <c r="E51" i="134"/>
  <c r="F51" i="134"/>
  <c r="G51" i="134"/>
  <c r="H51" i="134"/>
  <c r="C51" i="134"/>
  <c r="D46" i="134"/>
  <c r="E46" i="134"/>
  <c r="F46" i="134"/>
  <c r="G46" i="134"/>
  <c r="H46" i="134"/>
  <c r="C46" i="134"/>
  <c r="F31" i="135"/>
  <c r="E31" i="135"/>
  <c r="D31" i="135"/>
  <c r="I51" i="134" l="1"/>
  <c r="I46" i="134"/>
  <c r="E59" i="106"/>
  <c r="F59" i="106"/>
  <c r="J46" i="134"/>
  <c r="E58" i="113"/>
  <c r="F58" i="113"/>
  <c r="E53" i="113"/>
  <c r="F53" i="113"/>
  <c r="E49" i="113"/>
  <c r="F49" i="113"/>
  <c r="D27" i="113"/>
  <c r="E27" i="113"/>
  <c r="F27" i="113"/>
  <c r="E59" i="113" l="1"/>
  <c r="F59" i="113"/>
  <c r="D58" i="113" l="1"/>
  <c r="G58" i="113"/>
  <c r="H58" i="113"/>
  <c r="I58" i="113"/>
  <c r="J58" i="113"/>
  <c r="C58" i="113"/>
  <c r="D53" i="113"/>
  <c r="G53" i="113"/>
  <c r="H53" i="113"/>
  <c r="I53" i="113"/>
  <c r="J53" i="113"/>
  <c r="C53" i="113"/>
  <c r="D49" i="113"/>
  <c r="G49" i="113"/>
  <c r="H49" i="113"/>
  <c r="I49" i="113"/>
  <c r="J49" i="113"/>
  <c r="C49" i="113"/>
  <c r="G27" i="113"/>
  <c r="H27" i="113"/>
  <c r="I27" i="113"/>
  <c r="J27" i="113"/>
  <c r="C27" i="113"/>
  <c r="P58" i="111"/>
  <c r="Q58" i="111"/>
  <c r="Q59" i="111" s="1"/>
  <c r="P53" i="111"/>
  <c r="P59" i="111" s="1"/>
  <c r="Q53" i="111"/>
  <c r="P49" i="111"/>
  <c r="Q49" i="111"/>
  <c r="P27" i="111"/>
  <c r="Q27" i="111"/>
  <c r="N7" i="111"/>
  <c r="O7" i="111"/>
  <c r="N8" i="111"/>
  <c r="O8" i="111"/>
  <c r="N9" i="111"/>
  <c r="O9" i="111"/>
  <c r="N10" i="111"/>
  <c r="O10" i="111"/>
  <c r="N11" i="111"/>
  <c r="O11" i="111"/>
  <c r="N12" i="111"/>
  <c r="O12" i="111"/>
  <c r="N13" i="111"/>
  <c r="O13" i="111"/>
  <c r="N14" i="111"/>
  <c r="O14" i="111"/>
  <c r="N15" i="111"/>
  <c r="O15" i="111"/>
  <c r="N16" i="111"/>
  <c r="O16" i="111"/>
  <c r="N17" i="111"/>
  <c r="O17" i="111"/>
  <c r="N18" i="111"/>
  <c r="O18" i="111"/>
  <c r="N19" i="111"/>
  <c r="O19" i="111"/>
  <c r="N20" i="111"/>
  <c r="O20" i="111"/>
  <c r="N21" i="111"/>
  <c r="O21" i="111"/>
  <c r="N22" i="111"/>
  <c r="O22" i="111"/>
  <c r="N23" i="111"/>
  <c r="O23" i="111"/>
  <c r="N24" i="111"/>
  <c r="O24" i="111"/>
  <c r="N25" i="111"/>
  <c r="O25" i="111"/>
  <c r="N26" i="111"/>
  <c r="O26" i="111"/>
  <c r="N28" i="111"/>
  <c r="O28" i="111"/>
  <c r="N29" i="111"/>
  <c r="O29" i="111"/>
  <c r="N30" i="111"/>
  <c r="O30" i="111"/>
  <c r="N31" i="111"/>
  <c r="O31" i="111"/>
  <c r="N32" i="111"/>
  <c r="O32" i="111"/>
  <c r="N33" i="111"/>
  <c r="O33" i="111"/>
  <c r="N34" i="111"/>
  <c r="O34" i="111"/>
  <c r="N35" i="111"/>
  <c r="O35" i="111"/>
  <c r="N36" i="111"/>
  <c r="O36" i="111"/>
  <c r="N37" i="111"/>
  <c r="O37" i="111"/>
  <c r="N38" i="111"/>
  <c r="O38" i="111"/>
  <c r="N39" i="111"/>
  <c r="O39" i="111"/>
  <c r="N40" i="111"/>
  <c r="O40" i="111"/>
  <c r="N41" i="111"/>
  <c r="O41" i="111"/>
  <c r="N42" i="111"/>
  <c r="O42" i="111"/>
  <c r="N43" i="111"/>
  <c r="O43" i="111"/>
  <c r="N44" i="111"/>
  <c r="O44" i="111"/>
  <c r="N45" i="111"/>
  <c r="O45" i="111"/>
  <c r="N46" i="111"/>
  <c r="O46" i="111"/>
  <c r="N47" i="111"/>
  <c r="O47" i="111"/>
  <c r="N48" i="111"/>
  <c r="O48" i="111"/>
  <c r="N50" i="111"/>
  <c r="N53" i="111" s="1"/>
  <c r="O50" i="111"/>
  <c r="N51" i="111"/>
  <c r="O51" i="111"/>
  <c r="N52" i="111"/>
  <c r="O52" i="111"/>
  <c r="N54" i="111"/>
  <c r="O54" i="111"/>
  <c r="N55" i="111"/>
  <c r="O55" i="111"/>
  <c r="N56" i="111"/>
  <c r="O56" i="111"/>
  <c r="N57" i="111"/>
  <c r="O57" i="111"/>
  <c r="O6" i="111"/>
  <c r="N6" i="111"/>
  <c r="D59" i="111"/>
  <c r="D58" i="111"/>
  <c r="E58" i="111"/>
  <c r="F58" i="111"/>
  <c r="G58" i="111"/>
  <c r="G59" i="111" s="1"/>
  <c r="H58" i="111"/>
  <c r="I58" i="111"/>
  <c r="J58" i="111"/>
  <c r="K58" i="111"/>
  <c r="L58" i="111"/>
  <c r="M58" i="111"/>
  <c r="M59" i="111" s="1"/>
  <c r="D53" i="111"/>
  <c r="E53" i="111"/>
  <c r="F53" i="111"/>
  <c r="G53" i="111"/>
  <c r="H53" i="111"/>
  <c r="I53" i="111"/>
  <c r="J53" i="111"/>
  <c r="K53" i="111"/>
  <c r="L53" i="111"/>
  <c r="M53" i="111"/>
  <c r="D49" i="111"/>
  <c r="E49" i="111"/>
  <c r="F49" i="111"/>
  <c r="G49" i="111"/>
  <c r="H49" i="111"/>
  <c r="I49" i="111"/>
  <c r="I59" i="111" s="1"/>
  <c r="J49" i="111"/>
  <c r="K49" i="111"/>
  <c r="L49" i="111"/>
  <c r="L59" i="111" s="1"/>
  <c r="M49" i="111"/>
  <c r="D27" i="111"/>
  <c r="E27" i="111"/>
  <c r="F27" i="111"/>
  <c r="G27" i="111"/>
  <c r="H27" i="111"/>
  <c r="I27" i="111"/>
  <c r="J27" i="111"/>
  <c r="K27" i="111"/>
  <c r="L27" i="111"/>
  <c r="M27" i="111"/>
  <c r="C27" i="111"/>
  <c r="D58" i="42"/>
  <c r="D53" i="42"/>
  <c r="C53" i="42"/>
  <c r="D49" i="42"/>
  <c r="D59" i="42" s="1"/>
  <c r="C49" i="42"/>
  <c r="D27" i="42"/>
  <c r="C27" i="42"/>
  <c r="Y59" i="77"/>
  <c r="AA49" i="77"/>
  <c r="Z53" i="77"/>
  <c r="Y53" i="77"/>
  <c r="AA27" i="77"/>
  <c r="AA7" i="77"/>
  <c r="AA8" i="77"/>
  <c r="AA9" i="77"/>
  <c r="AA10" i="77"/>
  <c r="AA11" i="77"/>
  <c r="AA12" i="77"/>
  <c r="AA13" i="77"/>
  <c r="AA14" i="77"/>
  <c r="AA15" i="77"/>
  <c r="AA16" i="77"/>
  <c r="AA17" i="77"/>
  <c r="AA18" i="77"/>
  <c r="AA19" i="77"/>
  <c r="AA20" i="77"/>
  <c r="AA21" i="77"/>
  <c r="AA22" i="77"/>
  <c r="AA23" i="77"/>
  <c r="AA24" i="77"/>
  <c r="AA26" i="77"/>
  <c r="AA28" i="77"/>
  <c r="AA29" i="77"/>
  <c r="AA31" i="77"/>
  <c r="AA32" i="77"/>
  <c r="AA34" i="77"/>
  <c r="AA35" i="77"/>
  <c r="AA36" i="77"/>
  <c r="AA37" i="77"/>
  <c r="AA38" i="77"/>
  <c r="AA39" i="77"/>
  <c r="AA40" i="77"/>
  <c r="AA41" i="77"/>
  <c r="AA42" i="77"/>
  <c r="AA44" i="77"/>
  <c r="AA45" i="77"/>
  <c r="AA46" i="77"/>
  <c r="AA48" i="77"/>
  <c r="AA50" i="77"/>
  <c r="AA51" i="77"/>
  <c r="AA52" i="77"/>
  <c r="AA53" i="77"/>
  <c r="AA6" i="77"/>
  <c r="X53" i="77"/>
  <c r="W53" i="77"/>
  <c r="V7" i="77"/>
  <c r="V8" i="77"/>
  <c r="V9" i="77"/>
  <c r="V10" i="77"/>
  <c r="V12" i="77"/>
  <c r="V13" i="77"/>
  <c r="V14" i="77"/>
  <c r="V15" i="77"/>
  <c r="V16" i="77"/>
  <c r="V18" i="77"/>
  <c r="V19" i="77"/>
  <c r="V20" i="77"/>
  <c r="V21" i="77"/>
  <c r="V22" i="77"/>
  <c r="V23" i="77"/>
  <c r="V24" i="77"/>
  <c r="V26" i="77"/>
  <c r="V28" i="77"/>
  <c r="V36" i="77"/>
  <c r="V50" i="77"/>
  <c r="V51" i="77"/>
  <c r="V52" i="77"/>
  <c r="V6" i="77"/>
  <c r="Q8" i="77"/>
  <c r="Q9" i="77"/>
  <c r="Q10" i="77"/>
  <c r="Q12" i="77"/>
  <c r="Q17" i="77"/>
  <c r="Q18" i="77"/>
  <c r="Q20" i="77"/>
  <c r="Q21" i="77"/>
  <c r="Q22" i="77"/>
  <c r="Q24" i="77"/>
  <c r="Q50" i="77"/>
  <c r="Q51" i="77"/>
  <c r="Q52" i="77"/>
  <c r="Q55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18" i="77"/>
  <c r="L19" i="77"/>
  <c r="L20" i="77"/>
  <c r="L21" i="77"/>
  <c r="L22" i="77"/>
  <c r="L23" i="77"/>
  <c r="L24" i="77"/>
  <c r="L25" i="77"/>
  <c r="L26" i="77"/>
  <c r="L36" i="77"/>
  <c r="L50" i="77"/>
  <c r="L51" i="77"/>
  <c r="L52" i="77"/>
  <c r="L6" i="77"/>
  <c r="G7" i="77"/>
  <c r="G8" i="77"/>
  <c r="G9" i="77"/>
  <c r="G10" i="77"/>
  <c r="G11" i="77"/>
  <c r="G12" i="77"/>
  <c r="G13" i="77"/>
  <c r="G14" i="77"/>
  <c r="G15" i="77"/>
  <c r="G16" i="77"/>
  <c r="G17" i="77"/>
  <c r="G18" i="77"/>
  <c r="G19" i="77"/>
  <c r="G20" i="77"/>
  <c r="G21" i="77"/>
  <c r="G22" i="77"/>
  <c r="G23" i="77"/>
  <c r="G24" i="77"/>
  <c r="G25" i="77"/>
  <c r="G26" i="77"/>
  <c r="G28" i="77"/>
  <c r="G35" i="77"/>
  <c r="G36" i="77"/>
  <c r="G50" i="77"/>
  <c r="G51" i="77"/>
  <c r="G52" i="77"/>
  <c r="G6" i="77"/>
  <c r="W59" i="77" l="1"/>
  <c r="E59" i="111"/>
  <c r="X59" i="77"/>
  <c r="K59" i="111"/>
  <c r="J59" i="111"/>
  <c r="N27" i="111"/>
  <c r="O58" i="111"/>
  <c r="O49" i="111"/>
  <c r="O27" i="111"/>
  <c r="O53" i="111"/>
  <c r="N49" i="111"/>
  <c r="Z59" i="77"/>
  <c r="AA59" i="77" s="1"/>
  <c r="H59" i="111"/>
  <c r="F59" i="111"/>
  <c r="D58" i="85"/>
  <c r="E58" i="85"/>
  <c r="F58" i="85"/>
  <c r="G58" i="85"/>
  <c r="H58" i="85"/>
  <c r="I58" i="85"/>
  <c r="J58" i="85"/>
  <c r="D53" i="85"/>
  <c r="E53" i="85"/>
  <c r="F53" i="85"/>
  <c r="G53" i="85"/>
  <c r="H53" i="85"/>
  <c r="I53" i="85"/>
  <c r="J53" i="85"/>
  <c r="C53" i="85"/>
  <c r="D49" i="85"/>
  <c r="E49" i="85"/>
  <c r="F49" i="85"/>
  <c r="G49" i="85"/>
  <c r="H49" i="85"/>
  <c r="I49" i="85"/>
  <c r="J49" i="85"/>
  <c r="C49" i="85"/>
  <c r="D27" i="85"/>
  <c r="E27" i="85"/>
  <c r="F27" i="85"/>
  <c r="G27" i="85"/>
  <c r="H27" i="85"/>
  <c r="I27" i="85"/>
  <c r="J27" i="85"/>
  <c r="C27" i="85"/>
  <c r="D58" i="78"/>
  <c r="E58" i="78"/>
  <c r="F58" i="78"/>
  <c r="G58" i="78"/>
  <c r="H58" i="78"/>
  <c r="I58" i="78"/>
  <c r="J58" i="78"/>
  <c r="K58" i="78"/>
  <c r="L58" i="78"/>
  <c r="C58" i="78"/>
  <c r="D53" i="78"/>
  <c r="E53" i="78"/>
  <c r="F53" i="78"/>
  <c r="G53" i="78"/>
  <c r="H53" i="78"/>
  <c r="I53" i="78"/>
  <c r="J53" i="78"/>
  <c r="K53" i="78"/>
  <c r="L53" i="78"/>
  <c r="C53" i="78"/>
  <c r="D49" i="78"/>
  <c r="E49" i="78"/>
  <c r="F49" i="78"/>
  <c r="G49" i="78"/>
  <c r="H49" i="78"/>
  <c r="I49" i="78"/>
  <c r="J49" i="78"/>
  <c r="K49" i="78"/>
  <c r="L49" i="78"/>
  <c r="C49" i="78"/>
  <c r="D27" i="78"/>
  <c r="E27" i="78"/>
  <c r="F27" i="78"/>
  <c r="G27" i="78"/>
  <c r="H27" i="78"/>
  <c r="I27" i="78"/>
  <c r="J27" i="78"/>
  <c r="K27" i="78"/>
  <c r="L27" i="78"/>
  <c r="C27" i="78"/>
  <c r="D58" i="15"/>
  <c r="C58" i="15"/>
  <c r="D53" i="15"/>
  <c r="C53" i="15"/>
  <c r="D49" i="15"/>
  <c r="C49" i="15"/>
  <c r="D27" i="15"/>
  <c r="C27" i="15"/>
  <c r="O59" i="111" l="1"/>
  <c r="V60" i="109"/>
  <c r="W60" i="109"/>
  <c r="K7" i="105" l="1"/>
  <c r="L7" i="105"/>
  <c r="K8" i="105"/>
  <c r="L8" i="105"/>
  <c r="K9" i="105"/>
  <c r="L9" i="105"/>
  <c r="K10" i="105"/>
  <c r="L10" i="105"/>
  <c r="K11" i="105"/>
  <c r="L11" i="105"/>
  <c r="K12" i="105"/>
  <c r="L12" i="105"/>
  <c r="K13" i="105"/>
  <c r="L13" i="105"/>
  <c r="K14" i="105"/>
  <c r="L14" i="105"/>
  <c r="K15" i="105"/>
  <c r="L15" i="105"/>
  <c r="K16" i="105"/>
  <c r="L16" i="105"/>
  <c r="K17" i="105"/>
  <c r="L17" i="105"/>
  <c r="K18" i="105"/>
  <c r="L18" i="105"/>
  <c r="K19" i="105"/>
  <c r="L19" i="105"/>
  <c r="K20" i="105"/>
  <c r="L20" i="105"/>
  <c r="K21" i="105"/>
  <c r="L21" i="105"/>
  <c r="K22" i="105"/>
  <c r="L22" i="105"/>
  <c r="K23" i="105"/>
  <c r="L23" i="105"/>
  <c r="K24" i="105"/>
  <c r="L24" i="105"/>
  <c r="K25" i="105"/>
  <c r="L25" i="105"/>
  <c r="K26" i="105"/>
  <c r="L26" i="105"/>
  <c r="K28" i="105"/>
  <c r="K49" i="105" s="1"/>
  <c r="L28" i="105"/>
  <c r="L49" i="105" s="1"/>
  <c r="K29" i="105"/>
  <c r="L29" i="105"/>
  <c r="K30" i="105"/>
  <c r="L30" i="105"/>
  <c r="K31" i="105"/>
  <c r="L31" i="105"/>
  <c r="K32" i="105"/>
  <c r="L32" i="105"/>
  <c r="K33" i="105"/>
  <c r="L33" i="105"/>
  <c r="K34" i="105"/>
  <c r="L34" i="105"/>
  <c r="K35" i="105"/>
  <c r="L35" i="105"/>
  <c r="K36" i="105"/>
  <c r="L36" i="105"/>
  <c r="K37" i="105"/>
  <c r="L37" i="105"/>
  <c r="K50" i="105"/>
  <c r="K53" i="105" s="1"/>
  <c r="L50" i="105"/>
  <c r="L53" i="105" s="1"/>
  <c r="K51" i="105"/>
  <c r="L51" i="105"/>
  <c r="K52" i="105"/>
  <c r="L52" i="105"/>
  <c r="K54" i="105"/>
  <c r="K58" i="105" s="1"/>
  <c r="L54" i="105"/>
  <c r="L58" i="105" s="1"/>
  <c r="K55" i="105"/>
  <c r="L55" i="105"/>
  <c r="K56" i="105"/>
  <c r="L56" i="105"/>
  <c r="K57" i="105"/>
  <c r="L57" i="105"/>
  <c r="L6" i="105"/>
  <c r="K6" i="105"/>
  <c r="L27" i="105" l="1"/>
  <c r="L59" i="105" s="1"/>
  <c r="K27" i="105"/>
  <c r="K59" i="105" s="1"/>
  <c r="M7" i="110"/>
  <c r="N7" i="110"/>
  <c r="M8" i="110"/>
  <c r="N8" i="110"/>
  <c r="M9" i="110"/>
  <c r="N9" i="110"/>
  <c r="M10" i="110"/>
  <c r="N10" i="110"/>
  <c r="M11" i="110"/>
  <c r="N11" i="110"/>
  <c r="M12" i="110"/>
  <c r="N12" i="110"/>
  <c r="M13" i="110"/>
  <c r="N13" i="110"/>
  <c r="M14" i="110"/>
  <c r="N14" i="110"/>
  <c r="M17" i="110"/>
  <c r="N17" i="110"/>
  <c r="M18" i="110"/>
  <c r="N18" i="110"/>
  <c r="M19" i="110"/>
  <c r="N19" i="110"/>
  <c r="M20" i="110"/>
  <c r="N20" i="110"/>
  <c r="M21" i="110"/>
  <c r="N21" i="110"/>
  <c r="M22" i="110"/>
  <c r="N22" i="110"/>
  <c r="M23" i="110"/>
  <c r="N23" i="110"/>
  <c r="M24" i="110"/>
  <c r="N24" i="110"/>
  <c r="M25" i="110"/>
  <c r="N25" i="110"/>
  <c r="M26" i="110"/>
  <c r="N26" i="110"/>
  <c r="M28" i="110"/>
  <c r="N28" i="110"/>
  <c r="M29" i="110"/>
  <c r="N29" i="110"/>
  <c r="M30" i="110"/>
  <c r="N30" i="110"/>
  <c r="M31" i="110"/>
  <c r="N31" i="110"/>
  <c r="M32" i="110"/>
  <c r="N32" i="110"/>
  <c r="M33" i="110"/>
  <c r="N33" i="110"/>
  <c r="M34" i="110"/>
  <c r="N34" i="110"/>
  <c r="M35" i="110"/>
  <c r="N35" i="110"/>
  <c r="M36" i="110"/>
  <c r="N36" i="110"/>
  <c r="M37" i="110"/>
  <c r="N37" i="110"/>
  <c r="M38" i="110"/>
  <c r="N38" i="110"/>
  <c r="M39" i="110"/>
  <c r="N39" i="110"/>
  <c r="M40" i="110"/>
  <c r="N40" i="110"/>
  <c r="M41" i="110"/>
  <c r="N41" i="110"/>
  <c r="M42" i="110"/>
  <c r="N42" i="110"/>
  <c r="M43" i="110"/>
  <c r="N43" i="110"/>
  <c r="M44" i="110"/>
  <c r="N44" i="110"/>
  <c r="M45" i="110"/>
  <c r="N45" i="110"/>
  <c r="M46" i="110"/>
  <c r="N46" i="110"/>
  <c r="M47" i="110"/>
  <c r="N47" i="110"/>
  <c r="M48" i="110"/>
  <c r="N48" i="110"/>
  <c r="M50" i="110"/>
  <c r="N50" i="110"/>
  <c r="M51" i="110"/>
  <c r="N51" i="110"/>
  <c r="M52" i="110"/>
  <c r="N52" i="110"/>
  <c r="M54" i="110"/>
  <c r="N54" i="110"/>
  <c r="M55" i="110"/>
  <c r="N55" i="110"/>
  <c r="M56" i="110"/>
  <c r="N56" i="110"/>
  <c r="M57" i="110"/>
  <c r="N57" i="110"/>
  <c r="N6" i="110"/>
  <c r="M6" i="110"/>
  <c r="E58" i="110"/>
  <c r="F58" i="110"/>
  <c r="G58" i="110"/>
  <c r="H58" i="110"/>
  <c r="I58" i="110"/>
  <c r="M58" i="110" s="1"/>
  <c r="J58" i="110"/>
  <c r="N58" i="110" s="1"/>
  <c r="K58" i="110"/>
  <c r="L58" i="110"/>
  <c r="O58" i="110"/>
  <c r="P58" i="110"/>
  <c r="Q58" i="110"/>
  <c r="R58" i="110"/>
  <c r="S58" i="110"/>
  <c r="T58" i="110"/>
  <c r="U58" i="110"/>
  <c r="V58" i="110"/>
  <c r="E53" i="110"/>
  <c r="F53" i="110"/>
  <c r="G53" i="110"/>
  <c r="M53" i="110" s="1"/>
  <c r="H53" i="110"/>
  <c r="N53" i="110" s="1"/>
  <c r="I53" i="110"/>
  <c r="J53" i="110"/>
  <c r="K53" i="110"/>
  <c r="L53" i="110"/>
  <c r="O53" i="110"/>
  <c r="P53" i="110"/>
  <c r="Q53" i="110"/>
  <c r="R53" i="110"/>
  <c r="S53" i="110"/>
  <c r="T53" i="110"/>
  <c r="U53" i="110"/>
  <c r="V53" i="110"/>
  <c r="E49" i="110"/>
  <c r="F49" i="110"/>
  <c r="G49" i="110"/>
  <c r="M49" i="110" s="1"/>
  <c r="H49" i="110"/>
  <c r="N49" i="110" s="1"/>
  <c r="I49" i="110"/>
  <c r="J49" i="110"/>
  <c r="K49" i="110"/>
  <c r="L49" i="110"/>
  <c r="O49" i="110"/>
  <c r="P49" i="110"/>
  <c r="Q49" i="110"/>
  <c r="R49" i="110"/>
  <c r="S49" i="110"/>
  <c r="T49" i="110"/>
  <c r="U49" i="110"/>
  <c r="V49" i="110"/>
  <c r="E27" i="110"/>
  <c r="E59" i="110" s="1"/>
  <c r="F27" i="110"/>
  <c r="F59" i="110" s="1"/>
  <c r="G27" i="110"/>
  <c r="G59" i="110" s="1"/>
  <c r="H27" i="110"/>
  <c r="H59" i="110" s="1"/>
  <c r="I27" i="110"/>
  <c r="J27" i="110"/>
  <c r="N27" i="110" s="1"/>
  <c r="K27" i="110"/>
  <c r="K59" i="110" s="1"/>
  <c r="L27" i="110"/>
  <c r="L59" i="110" s="1"/>
  <c r="O27" i="110"/>
  <c r="O59" i="110" s="1"/>
  <c r="P27" i="110"/>
  <c r="P59" i="110" s="1"/>
  <c r="Q27" i="110"/>
  <c r="Q59" i="110" s="1"/>
  <c r="R27" i="110"/>
  <c r="R59" i="110" s="1"/>
  <c r="S27" i="110"/>
  <c r="S59" i="110" s="1"/>
  <c r="T27" i="110"/>
  <c r="T59" i="110" s="1"/>
  <c r="U27" i="110"/>
  <c r="U59" i="110" s="1"/>
  <c r="V27" i="110"/>
  <c r="V59" i="110" s="1"/>
  <c r="L11" i="109"/>
  <c r="L12" i="109"/>
  <c r="L13" i="109"/>
  <c r="L14" i="109"/>
  <c r="L15" i="109"/>
  <c r="L16" i="109"/>
  <c r="L17" i="109"/>
  <c r="L18" i="109"/>
  <c r="L19" i="109"/>
  <c r="L20" i="109"/>
  <c r="L21" i="109"/>
  <c r="L22" i="109"/>
  <c r="L23" i="109"/>
  <c r="L24" i="109"/>
  <c r="L25" i="109"/>
  <c r="L26" i="109"/>
  <c r="L28" i="109"/>
  <c r="L29" i="109"/>
  <c r="L30" i="109"/>
  <c r="L31" i="109"/>
  <c r="L32" i="109"/>
  <c r="L33" i="109"/>
  <c r="L34" i="109"/>
  <c r="L35" i="109"/>
  <c r="L36" i="109"/>
  <c r="L37" i="109"/>
  <c r="L38" i="109"/>
  <c r="L39" i="109"/>
  <c r="L40" i="109"/>
  <c r="L41" i="109"/>
  <c r="L42" i="109"/>
  <c r="L43" i="109"/>
  <c r="L44" i="109"/>
  <c r="L45" i="109"/>
  <c r="L46" i="109"/>
  <c r="L47" i="109"/>
  <c r="L48" i="109"/>
  <c r="L50" i="109"/>
  <c r="L51" i="109"/>
  <c r="L52" i="109"/>
  <c r="L54" i="109"/>
  <c r="L55" i="109"/>
  <c r="L56" i="109"/>
  <c r="L57" i="109"/>
  <c r="G9" i="109"/>
  <c r="G10" i="109"/>
  <c r="G11" i="109"/>
  <c r="G12" i="109"/>
  <c r="G13" i="109"/>
  <c r="G14" i="109"/>
  <c r="G15" i="109"/>
  <c r="G16" i="109"/>
  <c r="G17" i="109"/>
  <c r="G18" i="109"/>
  <c r="G19" i="109"/>
  <c r="G20" i="109"/>
  <c r="G21" i="109"/>
  <c r="G22" i="109"/>
  <c r="G23" i="109"/>
  <c r="G24" i="109"/>
  <c r="G25" i="109"/>
  <c r="G26" i="109"/>
  <c r="G28" i="109"/>
  <c r="G29" i="109"/>
  <c r="G30" i="109"/>
  <c r="G31" i="109"/>
  <c r="G32" i="109"/>
  <c r="G33" i="109"/>
  <c r="G34" i="109"/>
  <c r="G35" i="109"/>
  <c r="G36" i="109"/>
  <c r="G37" i="109"/>
  <c r="G38" i="109"/>
  <c r="G39" i="109"/>
  <c r="G40" i="109"/>
  <c r="G41" i="109"/>
  <c r="G42" i="109"/>
  <c r="G43" i="109"/>
  <c r="G44" i="109"/>
  <c r="G45" i="109"/>
  <c r="G46" i="109"/>
  <c r="G47" i="109"/>
  <c r="G48" i="109"/>
  <c r="G50" i="109"/>
  <c r="G51" i="109"/>
  <c r="G52" i="109"/>
  <c r="G54" i="109"/>
  <c r="G55" i="109"/>
  <c r="G56" i="109"/>
  <c r="G57" i="109"/>
  <c r="D58" i="109"/>
  <c r="E58" i="109"/>
  <c r="F58" i="109"/>
  <c r="H58" i="109"/>
  <c r="I58" i="109"/>
  <c r="J58" i="109"/>
  <c r="K58" i="109"/>
  <c r="M58" i="109"/>
  <c r="N58" i="109"/>
  <c r="O58" i="109"/>
  <c r="P58" i="109"/>
  <c r="D53" i="109"/>
  <c r="E53" i="109"/>
  <c r="F53" i="109"/>
  <c r="H53" i="109"/>
  <c r="I53" i="109"/>
  <c r="J53" i="109"/>
  <c r="K53" i="109"/>
  <c r="M53" i="109"/>
  <c r="N53" i="109"/>
  <c r="O53" i="109"/>
  <c r="P53" i="109"/>
  <c r="D49" i="109"/>
  <c r="E49" i="109"/>
  <c r="F49" i="109"/>
  <c r="H49" i="109"/>
  <c r="I49" i="109"/>
  <c r="J49" i="109"/>
  <c r="K49" i="109"/>
  <c r="L49" i="109" s="1"/>
  <c r="M49" i="109"/>
  <c r="N49" i="109"/>
  <c r="O49" i="109"/>
  <c r="P49" i="109"/>
  <c r="D27" i="109"/>
  <c r="E27" i="109"/>
  <c r="F27" i="109"/>
  <c r="H27" i="109"/>
  <c r="I27" i="109"/>
  <c r="J27" i="109"/>
  <c r="K27" i="109"/>
  <c r="M27" i="109"/>
  <c r="N27" i="109"/>
  <c r="O27" i="109"/>
  <c r="P27" i="109"/>
  <c r="N58" i="71"/>
  <c r="N59" i="71" s="1"/>
  <c r="O58" i="71"/>
  <c r="P58" i="71"/>
  <c r="N53" i="71"/>
  <c r="O53" i="71"/>
  <c r="P53" i="71"/>
  <c r="N49" i="71"/>
  <c r="O49" i="71"/>
  <c r="P49" i="71"/>
  <c r="N27" i="71"/>
  <c r="O27" i="71"/>
  <c r="P27" i="71"/>
  <c r="I58" i="71"/>
  <c r="I59" i="71" s="1"/>
  <c r="J58" i="71"/>
  <c r="K58" i="71"/>
  <c r="I53" i="71"/>
  <c r="J53" i="71"/>
  <c r="K53" i="71"/>
  <c r="I49" i="71"/>
  <c r="J49" i="71"/>
  <c r="K49" i="71"/>
  <c r="I27" i="71"/>
  <c r="J27" i="71"/>
  <c r="K27" i="71"/>
  <c r="E58" i="71"/>
  <c r="E59" i="71" s="1"/>
  <c r="F58" i="71"/>
  <c r="E53" i="71"/>
  <c r="F53" i="71"/>
  <c r="E49" i="71"/>
  <c r="F49" i="71"/>
  <c r="E27" i="71"/>
  <c r="F27" i="71"/>
  <c r="E58" i="93"/>
  <c r="F58" i="93"/>
  <c r="G58" i="93"/>
  <c r="H58" i="93"/>
  <c r="I58" i="93"/>
  <c r="J58" i="93"/>
  <c r="K58" i="93"/>
  <c r="L58" i="93"/>
  <c r="M58" i="93"/>
  <c r="N58" i="93"/>
  <c r="E53" i="93"/>
  <c r="F53" i="93"/>
  <c r="G53" i="93"/>
  <c r="H53" i="93"/>
  <c r="I53" i="93"/>
  <c r="J53" i="93"/>
  <c r="K53" i="93"/>
  <c r="L53" i="93"/>
  <c r="M53" i="93"/>
  <c r="N53" i="93"/>
  <c r="E49" i="93"/>
  <c r="F49" i="93"/>
  <c r="G49" i="93"/>
  <c r="H49" i="93"/>
  <c r="I49" i="93"/>
  <c r="J49" i="93"/>
  <c r="K49" i="93"/>
  <c r="L49" i="93"/>
  <c r="M49" i="93"/>
  <c r="N49" i="93"/>
  <c r="E27" i="93"/>
  <c r="F27" i="93"/>
  <c r="G27" i="93"/>
  <c r="H27" i="93"/>
  <c r="I27" i="93"/>
  <c r="J27" i="93"/>
  <c r="K27" i="93"/>
  <c r="L27" i="93"/>
  <c r="M27" i="93"/>
  <c r="N27" i="93"/>
  <c r="I58" i="108"/>
  <c r="J58" i="108"/>
  <c r="K58" i="108"/>
  <c r="E58" i="108"/>
  <c r="F58" i="108"/>
  <c r="I53" i="108"/>
  <c r="J53" i="108"/>
  <c r="K53" i="108"/>
  <c r="D53" i="108"/>
  <c r="E53" i="108"/>
  <c r="F53" i="108"/>
  <c r="I49" i="108"/>
  <c r="J49" i="108"/>
  <c r="K49" i="108"/>
  <c r="E49" i="108"/>
  <c r="F49" i="108"/>
  <c r="J27" i="108"/>
  <c r="K27" i="108"/>
  <c r="K59" i="108" s="1"/>
  <c r="E27" i="108"/>
  <c r="E59" i="108" s="1"/>
  <c r="F27" i="108"/>
  <c r="I59" i="73"/>
  <c r="I58" i="73"/>
  <c r="J58" i="73"/>
  <c r="K58" i="73"/>
  <c r="E58" i="73"/>
  <c r="F58" i="73"/>
  <c r="I53" i="73"/>
  <c r="J53" i="73"/>
  <c r="K53" i="73"/>
  <c r="D53" i="73"/>
  <c r="E53" i="73"/>
  <c r="F53" i="73"/>
  <c r="I49" i="73"/>
  <c r="J49" i="73"/>
  <c r="K49" i="73"/>
  <c r="D49" i="73"/>
  <c r="E49" i="73"/>
  <c r="F49" i="73"/>
  <c r="I27" i="73"/>
  <c r="J27" i="73"/>
  <c r="K27" i="73"/>
  <c r="D27" i="73"/>
  <c r="E27" i="73"/>
  <c r="F27" i="73"/>
  <c r="N59" i="109" l="1"/>
  <c r="L27" i="109"/>
  <c r="G27" i="109"/>
  <c r="M59" i="109"/>
  <c r="H59" i="109"/>
  <c r="P59" i="109"/>
  <c r="L53" i="109"/>
  <c r="G53" i="109"/>
  <c r="O59" i="109"/>
  <c r="J59" i="109"/>
  <c r="K59" i="73"/>
  <c r="J59" i="71"/>
  <c r="L58" i="109"/>
  <c r="M27" i="110"/>
  <c r="J59" i="110"/>
  <c r="N59" i="110" s="1"/>
  <c r="I59" i="110"/>
  <c r="M59" i="110" s="1"/>
  <c r="D59" i="109"/>
  <c r="G58" i="109"/>
  <c r="K59" i="109"/>
  <c r="I59" i="109"/>
  <c r="E59" i="93"/>
  <c r="E59" i="109"/>
  <c r="G49" i="109"/>
  <c r="F59" i="109"/>
  <c r="O59" i="71"/>
  <c r="P59" i="71"/>
  <c r="K59" i="71"/>
  <c r="F59" i="71"/>
  <c r="M59" i="93"/>
  <c r="N59" i="93"/>
  <c r="K59" i="93"/>
  <c r="L59" i="93"/>
  <c r="I59" i="93"/>
  <c r="J59" i="93"/>
  <c r="G59" i="93"/>
  <c r="H59" i="93"/>
  <c r="F59" i="93"/>
  <c r="J59" i="108"/>
  <c r="F59" i="108"/>
  <c r="J59" i="73"/>
  <c r="E59" i="73"/>
  <c r="F59" i="73"/>
  <c r="K28" i="104"/>
  <c r="K29" i="104"/>
  <c r="K30" i="104"/>
  <c r="K31" i="104"/>
  <c r="K32" i="104"/>
  <c r="K33" i="104"/>
  <c r="K34" i="104"/>
  <c r="K35" i="104"/>
  <c r="K36" i="104"/>
  <c r="K37" i="104"/>
  <c r="K38" i="104"/>
  <c r="K39" i="104"/>
  <c r="K40" i="104"/>
  <c r="K41" i="104"/>
  <c r="K42" i="104"/>
  <c r="K43" i="104"/>
  <c r="K44" i="104"/>
  <c r="K45" i="104"/>
  <c r="K46" i="104"/>
  <c r="K47" i="104"/>
  <c r="K48" i="104"/>
  <c r="L59" i="109" l="1"/>
  <c r="G59" i="10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7" i="9"/>
  <c r="I48" i="9"/>
  <c r="I50" i="9"/>
  <c r="I51" i="9"/>
  <c r="I52" i="9"/>
  <c r="I55" i="9"/>
  <c r="I56" i="9"/>
  <c r="I57" i="9"/>
  <c r="I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7" i="9"/>
  <c r="J48" i="9"/>
  <c r="J50" i="9"/>
  <c r="J51" i="9"/>
  <c r="J52" i="9"/>
  <c r="J55" i="9"/>
  <c r="J56" i="9"/>
  <c r="J57" i="9"/>
  <c r="J6" i="9"/>
  <c r="G58" i="9"/>
  <c r="G53" i="9"/>
  <c r="G49" i="9"/>
  <c r="G27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D58" i="9"/>
  <c r="E58" i="9"/>
  <c r="F58" i="9"/>
  <c r="C58" i="9"/>
  <c r="D53" i="9"/>
  <c r="E53" i="9"/>
  <c r="F53" i="9"/>
  <c r="J53" i="9" s="1"/>
  <c r="C53" i="9"/>
  <c r="D49" i="9"/>
  <c r="E49" i="9"/>
  <c r="F49" i="9"/>
  <c r="C49" i="9"/>
  <c r="D27" i="9"/>
  <c r="E27" i="9"/>
  <c r="F27" i="9"/>
  <c r="C27" i="9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8" i="3"/>
  <c r="K49" i="3"/>
  <c r="K50" i="3"/>
  <c r="K52" i="3"/>
  <c r="K53" i="3"/>
  <c r="K54" i="3"/>
  <c r="K55" i="3"/>
  <c r="D68" i="9" l="1"/>
  <c r="I53" i="9"/>
  <c r="F68" i="9"/>
  <c r="I68" i="9" s="1"/>
  <c r="I49" i="9"/>
  <c r="J49" i="9"/>
  <c r="E59" i="9"/>
  <c r="C59" i="9"/>
  <c r="G59" i="9"/>
  <c r="I27" i="9"/>
  <c r="J27" i="9"/>
  <c r="J58" i="9"/>
  <c r="D59" i="9"/>
  <c r="I58" i="9"/>
  <c r="F59" i="9"/>
  <c r="D56" i="3"/>
  <c r="E56" i="3"/>
  <c r="G56" i="3"/>
  <c r="K56" i="3" s="1"/>
  <c r="C56" i="3"/>
  <c r="D51" i="3"/>
  <c r="E51" i="3"/>
  <c r="G51" i="3"/>
  <c r="K51" i="3" s="1"/>
  <c r="C51" i="3"/>
  <c r="D47" i="3"/>
  <c r="E47" i="3"/>
  <c r="G47" i="3"/>
  <c r="K47" i="3" s="1"/>
  <c r="C47" i="3"/>
  <c r="D25" i="3"/>
  <c r="E25" i="3"/>
  <c r="G25" i="3"/>
  <c r="K25" i="3" s="1"/>
  <c r="C25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M23" i="3" s="1"/>
  <c r="F24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8" i="3"/>
  <c r="M48" i="3" s="1"/>
  <c r="F49" i="3"/>
  <c r="F50" i="3"/>
  <c r="F52" i="3"/>
  <c r="F53" i="3"/>
  <c r="F54" i="3"/>
  <c r="F55" i="3"/>
  <c r="F4" i="3"/>
  <c r="I4" i="3" l="1"/>
  <c r="M4" i="3"/>
  <c r="I52" i="3"/>
  <c r="I46" i="3"/>
  <c r="M46" i="3"/>
  <c r="I42" i="3"/>
  <c r="M42" i="3"/>
  <c r="I38" i="3"/>
  <c r="M38" i="3"/>
  <c r="I34" i="3"/>
  <c r="M34" i="3"/>
  <c r="I30" i="3"/>
  <c r="M30" i="3"/>
  <c r="I26" i="3"/>
  <c r="M26" i="3"/>
  <c r="I21" i="3"/>
  <c r="M21" i="3"/>
  <c r="I17" i="3"/>
  <c r="M17" i="3"/>
  <c r="I13" i="3"/>
  <c r="M13" i="3"/>
  <c r="I9" i="3"/>
  <c r="M9" i="3"/>
  <c r="I5" i="3"/>
  <c r="M5" i="3"/>
  <c r="I55" i="3"/>
  <c r="I50" i="3"/>
  <c r="M50" i="3"/>
  <c r="I45" i="3"/>
  <c r="M45" i="3"/>
  <c r="I41" i="3"/>
  <c r="M41" i="3"/>
  <c r="I37" i="3"/>
  <c r="M37" i="3"/>
  <c r="I33" i="3"/>
  <c r="M33" i="3"/>
  <c r="I29" i="3"/>
  <c r="M29" i="3"/>
  <c r="I24" i="3"/>
  <c r="M24" i="3"/>
  <c r="I20" i="3"/>
  <c r="M20" i="3"/>
  <c r="I16" i="3"/>
  <c r="M16" i="3"/>
  <c r="I12" i="3"/>
  <c r="M12" i="3"/>
  <c r="I8" i="3"/>
  <c r="M8" i="3"/>
  <c r="I49" i="3"/>
  <c r="M49" i="3"/>
  <c r="I44" i="3"/>
  <c r="M44" i="3"/>
  <c r="I40" i="3"/>
  <c r="M40" i="3"/>
  <c r="I36" i="3"/>
  <c r="M36" i="3"/>
  <c r="I32" i="3"/>
  <c r="M32" i="3"/>
  <c r="I28" i="3"/>
  <c r="M28" i="3"/>
  <c r="I19" i="3"/>
  <c r="M19" i="3"/>
  <c r="I15" i="3"/>
  <c r="M15" i="3"/>
  <c r="I11" i="3"/>
  <c r="M11" i="3"/>
  <c r="I7" i="3"/>
  <c r="M7" i="3"/>
  <c r="I53" i="3"/>
  <c r="I43" i="3"/>
  <c r="M43" i="3"/>
  <c r="I39" i="3"/>
  <c r="M39" i="3"/>
  <c r="I35" i="3"/>
  <c r="M35" i="3"/>
  <c r="I31" i="3"/>
  <c r="M31" i="3"/>
  <c r="I27" i="3"/>
  <c r="M27" i="3"/>
  <c r="I22" i="3"/>
  <c r="M22" i="3"/>
  <c r="I18" i="3"/>
  <c r="M18" i="3"/>
  <c r="I14" i="3"/>
  <c r="M14" i="3"/>
  <c r="I10" i="3"/>
  <c r="M10" i="3"/>
  <c r="I6" i="3"/>
  <c r="M6" i="3"/>
  <c r="J59" i="9"/>
  <c r="I59" i="9"/>
  <c r="F25" i="3"/>
  <c r="F51" i="3"/>
  <c r="I48" i="3"/>
  <c r="E57" i="3"/>
  <c r="F47" i="3"/>
  <c r="G57" i="3"/>
  <c r="F56" i="3"/>
  <c r="I54" i="3"/>
  <c r="D57" i="3"/>
  <c r="C57" i="3"/>
  <c r="I23" i="3"/>
  <c r="I56" i="3"/>
  <c r="D74" i="3" l="1"/>
  <c r="D79" i="3"/>
  <c r="E74" i="3"/>
  <c r="E79" i="3"/>
  <c r="C74" i="3"/>
  <c r="C79" i="3"/>
  <c r="I51" i="3"/>
  <c r="M51" i="3"/>
  <c r="I47" i="3"/>
  <c r="M47" i="3"/>
  <c r="I25" i="3"/>
  <c r="M25" i="3"/>
  <c r="G74" i="3"/>
  <c r="K57" i="3"/>
  <c r="F57" i="3"/>
  <c r="I57" i="3" l="1"/>
  <c r="F74" i="3"/>
  <c r="J27" i="134"/>
  <c r="J52" i="134" s="1"/>
  <c r="J55" i="134" s="1"/>
  <c r="I27" i="134"/>
  <c r="I52" i="134" s="1"/>
  <c r="I55" i="134" s="1"/>
  <c r="H27" i="134"/>
  <c r="H52" i="134" s="1"/>
  <c r="H55" i="134" s="1"/>
  <c r="G27" i="134"/>
  <c r="G52" i="134" s="1"/>
  <c r="G55" i="134" s="1"/>
  <c r="F27" i="134"/>
  <c r="F52" i="134" s="1"/>
  <c r="F55" i="134" s="1"/>
  <c r="E27" i="134"/>
  <c r="E52" i="134" s="1"/>
  <c r="E55" i="134" s="1"/>
  <c r="D27" i="134"/>
  <c r="D52" i="134" s="1"/>
  <c r="D55" i="134" s="1"/>
  <c r="C27" i="134"/>
  <c r="C52" i="134" s="1"/>
  <c r="C55" i="134" s="1"/>
  <c r="C49" i="111" l="1"/>
  <c r="O1" i="85" l="1"/>
  <c r="N1" i="85"/>
  <c r="D53" i="77" l="1"/>
  <c r="E53" i="77"/>
  <c r="F53" i="77"/>
  <c r="H53" i="77"/>
  <c r="I53" i="77"/>
  <c r="J53" i="77"/>
  <c r="K53" i="77"/>
  <c r="M53" i="77"/>
  <c r="N53" i="77"/>
  <c r="O53" i="77"/>
  <c r="P53" i="77"/>
  <c r="R53" i="77"/>
  <c r="S53" i="77"/>
  <c r="C53" i="77"/>
  <c r="D49" i="77"/>
  <c r="G49" i="77" s="1"/>
  <c r="E49" i="77"/>
  <c r="F49" i="77"/>
  <c r="H49" i="77"/>
  <c r="I49" i="77"/>
  <c r="L49" i="77" s="1"/>
  <c r="J49" i="77"/>
  <c r="K49" i="77"/>
  <c r="M49" i="77"/>
  <c r="N49" i="77"/>
  <c r="O49" i="77"/>
  <c r="P49" i="77"/>
  <c r="R49" i="77"/>
  <c r="S49" i="77"/>
  <c r="C49" i="77"/>
  <c r="D27" i="77"/>
  <c r="E27" i="77"/>
  <c r="F27" i="77"/>
  <c r="H27" i="77"/>
  <c r="I27" i="77"/>
  <c r="J27" i="77"/>
  <c r="K27" i="77"/>
  <c r="M27" i="77"/>
  <c r="N27" i="77"/>
  <c r="O27" i="77"/>
  <c r="P27" i="77"/>
  <c r="R27" i="77"/>
  <c r="S27" i="77"/>
  <c r="C27" i="77"/>
  <c r="D27" i="114"/>
  <c r="E27" i="114"/>
  <c r="F27" i="114"/>
  <c r="G27" i="114"/>
  <c r="H27" i="114"/>
  <c r="I27" i="114"/>
  <c r="J27" i="114"/>
  <c r="K27" i="114"/>
  <c r="L27" i="114"/>
  <c r="M27" i="114"/>
  <c r="N27" i="114"/>
  <c r="C27" i="114"/>
  <c r="D49" i="114"/>
  <c r="E49" i="114"/>
  <c r="F49" i="114"/>
  <c r="G49" i="114"/>
  <c r="H49" i="114"/>
  <c r="I49" i="114"/>
  <c r="J49" i="114"/>
  <c r="K49" i="114"/>
  <c r="L49" i="114"/>
  <c r="M49" i="114"/>
  <c r="N49" i="114"/>
  <c r="C49" i="114"/>
  <c r="D53" i="116"/>
  <c r="E53" i="116"/>
  <c r="F53" i="116"/>
  <c r="C53" i="116"/>
  <c r="D49" i="116"/>
  <c r="E49" i="116"/>
  <c r="F49" i="116"/>
  <c r="C49" i="116"/>
  <c r="D27" i="116"/>
  <c r="E27" i="116"/>
  <c r="F27" i="116"/>
  <c r="C27" i="116"/>
  <c r="Q27" i="77" l="1"/>
  <c r="L27" i="77"/>
  <c r="Q53" i="77"/>
  <c r="L53" i="77"/>
  <c r="G53" i="77"/>
  <c r="G27" i="77"/>
  <c r="L7" i="109"/>
  <c r="L8" i="109"/>
  <c r="L9" i="109"/>
  <c r="L10" i="109"/>
  <c r="G7" i="109"/>
  <c r="G8" i="109"/>
  <c r="D27" i="108"/>
  <c r="C27" i="107"/>
  <c r="D27" i="107"/>
  <c r="E27" i="107"/>
  <c r="F27" i="107"/>
  <c r="G27" i="107"/>
  <c r="H27" i="107"/>
  <c r="I27" i="107"/>
  <c r="J27" i="107"/>
  <c r="K27" i="107"/>
  <c r="L27" i="107"/>
  <c r="M27" i="107"/>
  <c r="N27" i="107"/>
  <c r="D58" i="104" l="1"/>
  <c r="E58" i="104"/>
  <c r="F58" i="104"/>
  <c r="G58" i="104"/>
  <c r="H58" i="104"/>
  <c r="I58" i="104"/>
  <c r="J58" i="104"/>
  <c r="C58" i="104"/>
  <c r="D53" i="104"/>
  <c r="E53" i="104"/>
  <c r="F53" i="104"/>
  <c r="G53" i="104"/>
  <c r="H53" i="104"/>
  <c r="I53" i="104"/>
  <c r="J53" i="104"/>
  <c r="C53" i="104"/>
  <c r="D49" i="104"/>
  <c r="E49" i="104"/>
  <c r="F49" i="104"/>
  <c r="G49" i="104"/>
  <c r="H49" i="104"/>
  <c r="I49" i="104"/>
  <c r="J49" i="104"/>
  <c r="C49" i="104"/>
  <c r="D27" i="104"/>
  <c r="E27" i="104"/>
  <c r="F27" i="104"/>
  <c r="G27" i="104"/>
  <c r="H27" i="104"/>
  <c r="I27" i="104"/>
  <c r="J27" i="104"/>
  <c r="C27" i="104"/>
  <c r="C59" i="104" l="1"/>
  <c r="G59" i="104"/>
  <c r="J59" i="104"/>
  <c r="F59" i="104"/>
  <c r="I59" i="104"/>
  <c r="E59" i="104"/>
  <c r="H59" i="104"/>
  <c r="D59" i="104"/>
  <c r="D65" i="3" l="1"/>
  <c r="E65" i="3"/>
  <c r="F65" i="3"/>
  <c r="C65" i="3"/>
  <c r="G51" i="106" l="1"/>
  <c r="G52" i="106"/>
  <c r="G36" i="106"/>
  <c r="G7" i="106"/>
  <c r="G8" i="106"/>
  <c r="G9" i="106"/>
  <c r="G10" i="106"/>
  <c r="G12" i="106"/>
  <c r="G13" i="106"/>
  <c r="G14" i="106"/>
  <c r="G15" i="106"/>
  <c r="G16" i="106"/>
  <c r="G17" i="106"/>
  <c r="G18" i="106"/>
  <c r="G19" i="106"/>
  <c r="G20" i="106"/>
  <c r="G21" i="106"/>
  <c r="G22" i="106"/>
  <c r="G23" i="106"/>
  <c r="G24" i="106"/>
  <c r="G26" i="106"/>
  <c r="D58" i="105" l="1"/>
  <c r="E58" i="105"/>
  <c r="F58" i="105"/>
  <c r="G58" i="105"/>
  <c r="H58" i="105"/>
  <c r="I58" i="105"/>
  <c r="J58" i="105"/>
  <c r="M58" i="105"/>
  <c r="N58" i="105"/>
  <c r="O58" i="105"/>
  <c r="P58" i="105"/>
  <c r="Q58" i="105"/>
  <c r="R58" i="105"/>
  <c r="S58" i="105"/>
  <c r="T58" i="105"/>
  <c r="C58" i="105"/>
  <c r="D53" i="105"/>
  <c r="E53" i="105"/>
  <c r="F53" i="105"/>
  <c r="G53" i="105"/>
  <c r="H53" i="105"/>
  <c r="I53" i="105"/>
  <c r="J53" i="105"/>
  <c r="M53" i="105"/>
  <c r="N53" i="105"/>
  <c r="O53" i="105"/>
  <c r="P53" i="105"/>
  <c r="Q53" i="105"/>
  <c r="R53" i="105"/>
  <c r="S53" i="105"/>
  <c r="T53" i="105"/>
  <c r="C53" i="105"/>
  <c r="D49" i="105"/>
  <c r="E49" i="105"/>
  <c r="F49" i="105"/>
  <c r="G49" i="105"/>
  <c r="H49" i="105"/>
  <c r="I49" i="105"/>
  <c r="J49" i="105"/>
  <c r="M49" i="105"/>
  <c r="N49" i="105"/>
  <c r="O49" i="105"/>
  <c r="P49" i="105"/>
  <c r="Q49" i="105"/>
  <c r="R49" i="105"/>
  <c r="S49" i="105"/>
  <c r="T49" i="105"/>
  <c r="C49" i="105"/>
  <c r="D27" i="105"/>
  <c r="E27" i="105"/>
  <c r="F27" i="105"/>
  <c r="G27" i="105"/>
  <c r="H27" i="105"/>
  <c r="I27" i="105"/>
  <c r="J27" i="105"/>
  <c r="M27" i="105"/>
  <c r="N27" i="105"/>
  <c r="O27" i="105"/>
  <c r="P27" i="105"/>
  <c r="Q27" i="105"/>
  <c r="R27" i="105"/>
  <c r="S27" i="105"/>
  <c r="T27" i="105"/>
  <c r="C27" i="105"/>
  <c r="T59" i="105" l="1"/>
  <c r="P59" i="105"/>
  <c r="H59" i="105"/>
  <c r="D59" i="105"/>
  <c r="S59" i="105"/>
  <c r="O59" i="105"/>
  <c r="G59" i="105"/>
  <c r="R59" i="105"/>
  <c r="N59" i="105"/>
  <c r="J59" i="105"/>
  <c r="F59" i="105"/>
  <c r="Q59" i="105"/>
  <c r="M59" i="105"/>
  <c r="I59" i="105"/>
  <c r="E59" i="105"/>
  <c r="C59" i="105"/>
  <c r="H7" i="106" l="1"/>
  <c r="H8" i="106"/>
  <c r="H9" i="106"/>
  <c r="H10" i="106"/>
  <c r="H12" i="106"/>
  <c r="H13" i="106"/>
  <c r="H14" i="106"/>
  <c r="H15" i="106"/>
  <c r="H16" i="106"/>
  <c r="H17" i="106"/>
  <c r="H18" i="106"/>
  <c r="H19" i="106"/>
  <c r="H20" i="106"/>
  <c r="H22" i="106"/>
  <c r="H23" i="106"/>
  <c r="H24" i="106"/>
  <c r="H26" i="106"/>
  <c r="G28" i="106"/>
  <c r="H28" i="106"/>
  <c r="H36" i="106"/>
  <c r="G50" i="106"/>
  <c r="G53" i="106" s="1"/>
  <c r="H50" i="106"/>
  <c r="H51" i="106"/>
  <c r="H52" i="106"/>
  <c r="H6" i="106"/>
  <c r="G6" i="106"/>
  <c r="H53" i="106" l="1"/>
  <c r="U53" i="77"/>
  <c r="V53" i="77" s="1"/>
  <c r="T53" i="77"/>
  <c r="D58" i="118"/>
  <c r="E58" i="118"/>
  <c r="F58" i="118"/>
  <c r="G58" i="118"/>
  <c r="H58" i="118"/>
  <c r="C58" i="118"/>
  <c r="D53" i="118"/>
  <c r="E53" i="118"/>
  <c r="F53" i="118"/>
  <c r="G53" i="118"/>
  <c r="H53" i="118"/>
  <c r="C53" i="118"/>
  <c r="D49" i="118"/>
  <c r="E49" i="118"/>
  <c r="F49" i="118"/>
  <c r="G49" i="118"/>
  <c r="H49" i="118"/>
  <c r="C49" i="118"/>
  <c r="D27" i="118"/>
  <c r="E27" i="118"/>
  <c r="F27" i="118"/>
  <c r="G27" i="118"/>
  <c r="H27" i="118"/>
  <c r="C27" i="118"/>
  <c r="D58" i="117"/>
  <c r="E58" i="117"/>
  <c r="F58" i="117"/>
  <c r="C58" i="117"/>
  <c r="D53" i="117"/>
  <c r="E53" i="117"/>
  <c r="F53" i="117"/>
  <c r="C53" i="117"/>
  <c r="D49" i="117"/>
  <c r="E49" i="117"/>
  <c r="F49" i="117"/>
  <c r="C49" i="117"/>
  <c r="D27" i="117"/>
  <c r="D59" i="117" s="1"/>
  <c r="E27" i="117"/>
  <c r="E59" i="117" s="1"/>
  <c r="F27" i="117"/>
  <c r="F59" i="117" s="1"/>
  <c r="C27" i="117"/>
  <c r="D58" i="116"/>
  <c r="E58" i="116"/>
  <c r="F58" i="116"/>
  <c r="C58" i="116"/>
  <c r="D58" i="115"/>
  <c r="E58" i="115"/>
  <c r="F58" i="115"/>
  <c r="G58" i="115"/>
  <c r="H58" i="115"/>
  <c r="I58" i="115"/>
  <c r="J58" i="115"/>
  <c r="K58" i="115"/>
  <c r="L58" i="115"/>
  <c r="M58" i="115"/>
  <c r="N58" i="115"/>
  <c r="C58" i="115"/>
  <c r="D53" i="115"/>
  <c r="E53" i="115"/>
  <c r="F53" i="115"/>
  <c r="G53" i="115"/>
  <c r="H53" i="115"/>
  <c r="I53" i="115"/>
  <c r="J53" i="115"/>
  <c r="K53" i="115"/>
  <c r="L53" i="115"/>
  <c r="M53" i="115"/>
  <c r="N53" i="115"/>
  <c r="C53" i="115"/>
  <c r="D49" i="115"/>
  <c r="E49" i="115"/>
  <c r="F49" i="115"/>
  <c r="G49" i="115"/>
  <c r="H49" i="115"/>
  <c r="I49" i="115"/>
  <c r="J49" i="115"/>
  <c r="K49" i="115"/>
  <c r="L49" i="115"/>
  <c r="M49" i="115"/>
  <c r="N49" i="115"/>
  <c r="C49" i="115"/>
  <c r="D27" i="115"/>
  <c r="E27" i="115"/>
  <c r="E59" i="115" s="1"/>
  <c r="F27" i="115"/>
  <c r="G27" i="115"/>
  <c r="H27" i="115"/>
  <c r="I27" i="115"/>
  <c r="I59" i="115" s="1"/>
  <c r="J27" i="115"/>
  <c r="K27" i="115"/>
  <c r="L27" i="115"/>
  <c r="M27" i="115"/>
  <c r="M59" i="115" s="1"/>
  <c r="N27" i="115"/>
  <c r="C27" i="115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8" i="115"/>
  <c r="P18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8" i="115"/>
  <c r="P28" i="115"/>
  <c r="O29" i="115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1" i="115"/>
  <c r="P41" i="115"/>
  <c r="O42" i="115"/>
  <c r="P42" i="115"/>
  <c r="O43" i="115"/>
  <c r="P43" i="115"/>
  <c r="O44" i="115"/>
  <c r="P44" i="115"/>
  <c r="O45" i="115"/>
  <c r="P45" i="115"/>
  <c r="O46" i="115"/>
  <c r="P46" i="115"/>
  <c r="O47" i="115"/>
  <c r="P47" i="115"/>
  <c r="O48" i="115"/>
  <c r="P48" i="115"/>
  <c r="O50" i="115"/>
  <c r="P50" i="115"/>
  <c r="O51" i="115"/>
  <c r="P51" i="115"/>
  <c r="O52" i="115"/>
  <c r="P52" i="115"/>
  <c r="O54" i="115"/>
  <c r="P54" i="115"/>
  <c r="O55" i="115"/>
  <c r="P55" i="115"/>
  <c r="O56" i="115"/>
  <c r="P56" i="115"/>
  <c r="O57" i="115"/>
  <c r="P57" i="115"/>
  <c r="E59" i="118" l="1"/>
  <c r="O58" i="115"/>
  <c r="O49" i="115"/>
  <c r="P53" i="115"/>
  <c r="O53" i="115"/>
  <c r="P58" i="115"/>
  <c r="L59" i="115"/>
  <c r="H59" i="115"/>
  <c r="D59" i="115"/>
  <c r="D59" i="118"/>
  <c r="C59" i="118"/>
  <c r="F59" i="118"/>
  <c r="C59" i="116"/>
  <c r="D59" i="116"/>
  <c r="F59" i="116"/>
  <c r="E59" i="116"/>
  <c r="H59" i="118"/>
  <c r="G59" i="118"/>
  <c r="P49" i="115"/>
  <c r="C59" i="115"/>
  <c r="K59" i="115"/>
  <c r="G59" i="115"/>
  <c r="N59" i="115"/>
  <c r="J59" i="115"/>
  <c r="F59" i="115"/>
  <c r="C59" i="117"/>
  <c r="D58" i="114" l="1"/>
  <c r="E58" i="114"/>
  <c r="F58" i="114"/>
  <c r="F59" i="114" s="1"/>
  <c r="G58" i="114"/>
  <c r="H58" i="114"/>
  <c r="I58" i="114"/>
  <c r="J58" i="114"/>
  <c r="J59" i="114" s="1"/>
  <c r="K58" i="114"/>
  <c r="L58" i="114"/>
  <c r="M58" i="114"/>
  <c r="N58" i="114"/>
  <c r="C58" i="114"/>
  <c r="D53" i="114"/>
  <c r="E53" i="114"/>
  <c r="E59" i="114" s="1"/>
  <c r="F53" i="114"/>
  <c r="G53" i="114"/>
  <c r="H53" i="114"/>
  <c r="I53" i="114"/>
  <c r="I59" i="114" s="1"/>
  <c r="J53" i="114"/>
  <c r="K53" i="114"/>
  <c r="L53" i="114"/>
  <c r="M53" i="114"/>
  <c r="M59" i="114" s="1"/>
  <c r="N53" i="114"/>
  <c r="C53" i="114"/>
  <c r="N59" i="114"/>
  <c r="O7" i="114"/>
  <c r="I7" i="106" s="1"/>
  <c r="P7" i="114"/>
  <c r="J7" i="106" s="1"/>
  <c r="O8" i="114"/>
  <c r="I8" i="106" s="1"/>
  <c r="P8" i="114"/>
  <c r="J8" i="106" s="1"/>
  <c r="O9" i="114"/>
  <c r="I9" i="106" s="1"/>
  <c r="P9" i="114"/>
  <c r="J9" i="106" s="1"/>
  <c r="O10" i="114"/>
  <c r="I10" i="106" s="1"/>
  <c r="P10" i="114"/>
  <c r="J10" i="106" s="1"/>
  <c r="O11" i="114"/>
  <c r="I11" i="106" s="1"/>
  <c r="P11" i="114"/>
  <c r="J11" i="106" s="1"/>
  <c r="O12" i="114"/>
  <c r="P12" i="114"/>
  <c r="O13" i="114"/>
  <c r="I13" i="106" s="1"/>
  <c r="P13" i="114"/>
  <c r="J13" i="106" s="1"/>
  <c r="O14" i="114"/>
  <c r="I14" i="106" s="1"/>
  <c r="P14" i="114"/>
  <c r="J14" i="106" s="1"/>
  <c r="O15" i="114"/>
  <c r="I15" i="106" s="1"/>
  <c r="P15" i="114"/>
  <c r="J15" i="106" s="1"/>
  <c r="O16" i="114"/>
  <c r="I16" i="106" s="1"/>
  <c r="P16" i="114"/>
  <c r="J16" i="106" s="1"/>
  <c r="O17" i="114"/>
  <c r="I17" i="106" s="1"/>
  <c r="P17" i="114"/>
  <c r="J17" i="106" s="1"/>
  <c r="O18" i="114"/>
  <c r="I18" i="106" s="1"/>
  <c r="P18" i="114"/>
  <c r="J18" i="106" s="1"/>
  <c r="O19" i="114"/>
  <c r="I19" i="106" s="1"/>
  <c r="P19" i="114"/>
  <c r="J19" i="106" s="1"/>
  <c r="O20" i="114"/>
  <c r="I20" i="106" s="1"/>
  <c r="P20" i="114"/>
  <c r="J20" i="106" s="1"/>
  <c r="O21" i="114"/>
  <c r="P21" i="114"/>
  <c r="O22" i="114"/>
  <c r="I22" i="106" s="1"/>
  <c r="P22" i="114"/>
  <c r="J22" i="106" s="1"/>
  <c r="O23" i="114"/>
  <c r="I23" i="106" s="1"/>
  <c r="P23" i="114"/>
  <c r="J23" i="106" s="1"/>
  <c r="O24" i="114"/>
  <c r="I24" i="106" s="1"/>
  <c r="P24" i="114"/>
  <c r="J24" i="106" s="1"/>
  <c r="O25" i="114"/>
  <c r="I25" i="106" s="1"/>
  <c r="P25" i="114"/>
  <c r="J25" i="106" s="1"/>
  <c r="O26" i="114"/>
  <c r="I26" i="106" s="1"/>
  <c r="P26" i="114"/>
  <c r="J26" i="106" s="1"/>
  <c r="O28" i="114"/>
  <c r="I28" i="106" s="1"/>
  <c r="P28" i="114"/>
  <c r="J28" i="106" s="1"/>
  <c r="O29" i="114"/>
  <c r="P29" i="114"/>
  <c r="O30" i="114"/>
  <c r="I30" i="106" s="1"/>
  <c r="P30" i="114"/>
  <c r="J30" i="106" s="1"/>
  <c r="O31" i="114"/>
  <c r="I31" i="106" s="1"/>
  <c r="P31" i="114"/>
  <c r="J31" i="106" s="1"/>
  <c r="O32" i="114"/>
  <c r="P32" i="114"/>
  <c r="O33" i="114"/>
  <c r="I33" i="106" s="1"/>
  <c r="P33" i="114"/>
  <c r="J33" i="106" s="1"/>
  <c r="O34" i="114"/>
  <c r="I34" i="106" s="1"/>
  <c r="P34" i="114"/>
  <c r="J34" i="106" s="1"/>
  <c r="O35" i="114"/>
  <c r="I35" i="106" s="1"/>
  <c r="P35" i="114"/>
  <c r="J35" i="106" s="1"/>
  <c r="O36" i="114"/>
  <c r="I36" i="106" s="1"/>
  <c r="P36" i="114"/>
  <c r="J36" i="106" s="1"/>
  <c r="O37" i="114"/>
  <c r="I37" i="106" s="1"/>
  <c r="P37" i="114"/>
  <c r="J37" i="106" s="1"/>
  <c r="O38" i="114"/>
  <c r="I38" i="106" s="1"/>
  <c r="P38" i="114"/>
  <c r="J38" i="106" s="1"/>
  <c r="O39" i="114"/>
  <c r="I39" i="106" s="1"/>
  <c r="P39" i="114"/>
  <c r="J39" i="106" s="1"/>
  <c r="O40" i="114"/>
  <c r="I40" i="106" s="1"/>
  <c r="P40" i="114"/>
  <c r="J40" i="106" s="1"/>
  <c r="O41" i="114"/>
  <c r="I41" i="106" s="1"/>
  <c r="P41" i="114"/>
  <c r="J41" i="106" s="1"/>
  <c r="O42" i="114"/>
  <c r="I42" i="106" s="1"/>
  <c r="P42" i="114"/>
  <c r="J42" i="106" s="1"/>
  <c r="O43" i="114"/>
  <c r="I43" i="106" s="1"/>
  <c r="P43" i="114"/>
  <c r="J43" i="106" s="1"/>
  <c r="O44" i="114"/>
  <c r="I44" i="106" s="1"/>
  <c r="P44" i="114"/>
  <c r="J44" i="106" s="1"/>
  <c r="O45" i="114"/>
  <c r="I45" i="106" s="1"/>
  <c r="P45" i="114"/>
  <c r="J45" i="106" s="1"/>
  <c r="O46" i="114"/>
  <c r="I46" i="106" s="1"/>
  <c r="P46" i="114"/>
  <c r="J46" i="106" s="1"/>
  <c r="O47" i="114"/>
  <c r="I47" i="106" s="1"/>
  <c r="P47" i="114"/>
  <c r="J47" i="106" s="1"/>
  <c r="O48" i="114"/>
  <c r="I48" i="106" s="1"/>
  <c r="P48" i="114"/>
  <c r="J48" i="106" s="1"/>
  <c r="O50" i="114"/>
  <c r="I50" i="106" s="1"/>
  <c r="P50" i="114"/>
  <c r="J50" i="106" s="1"/>
  <c r="O51" i="114"/>
  <c r="I51" i="106" s="1"/>
  <c r="P51" i="114"/>
  <c r="J51" i="106" s="1"/>
  <c r="O52" i="114"/>
  <c r="I52" i="106" s="1"/>
  <c r="P52" i="114"/>
  <c r="J52" i="106" s="1"/>
  <c r="O54" i="114"/>
  <c r="I54" i="106" s="1"/>
  <c r="P54" i="114"/>
  <c r="J54" i="106" s="1"/>
  <c r="O55" i="114"/>
  <c r="P55" i="114"/>
  <c r="O56" i="114"/>
  <c r="I56" i="106" s="1"/>
  <c r="P56" i="114"/>
  <c r="J56" i="106" s="1"/>
  <c r="O57" i="114"/>
  <c r="I57" i="106" s="1"/>
  <c r="P57" i="114"/>
  <c r="J57" i="106" s="1"/>
  <c r="I49" i="106" l="1"/>
  <c r="J53" i="106"/>
  <c r="I53" i="106"/>
  <c r="J49" i="106"/>
  <c r="P49" i="114"/>
  <c r="O58" i="114"/>
  <c r="I55" i="106"/>
  <c r="I58" i="106" s="1"/>
  <c r="I12" i="106"/>
  <c r="O49" i="114"/>
  <c r="P53" i="114"/>
  <c r="P58" i="114"/>
  <c r="J55" i="106"/>
  <c r="J58" i="106" s="1"/>
  <c r="J12" i="106"/>
  <c r="C59" i="114"/>
  <c r="O53" i="114"/>
  <c r="L59" i="114"/>
  <c r="H59" i="114"/>
  <c r="D59" i="114"/>
  <c r="K59" i="114"/>
  <c r="G59" i="114"/>
  <c r="P7" i="9" l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50" i="9"/>
  <c r="P51" i="9"/>
  <c r="P52" i="9"/>
  <c r="P54" i="9"/>
  <c r="P55" i="9"/>
  <c r="P56" i="9"/>
  <c r="P57" i="9"/>
  <c r="P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50" i="9"/>
  <c r="O51" i="9"/>
  <c r="O52" i="9"/>
  <c r="O54" i="9"/>
  <c r="O55" i="9"/>
  <c r="O56" i="9"/>
  <c r="O57" i="9"/>
  <c r="O6" i="9"/>
  <c r="G59" i="113" l="1"/>
  <c r="H59" i="113"/>
  <c r="I59" i="113"/>
  <c r="J59" i="113"/>
  <c r="D59" i="113" l="1"/>
  <c r="C59" i="113"/>
  <c r="C58" i="111"/>
  <c r="C53" i="111"/>
  <c r="N58" i="111" l="1"/>
  <c r="C58" i="42"/>
  <c r="D58" i="77"/>
  <c r="D59" i="77" s="1"/>
  <c r="E58" i="77"/>
  <c r="F58" i="77"/>
  <c r="H58" i="77"/>
  <c r="I58" i="77"/>
  <c r="J58" i="77"/>
  <c r="K58" i="77"/>
  <c r="M58" i="77"/>
  <c r="N58" i="77"/>
  <c r="Q58" i="77" s="1"/>
  <c r="O58" i="77"/>
  <c r="P58" i="77"/>
  <c r="R58" i="77"/>
  <c r="S58" i="77"/>
  <c r="S59" i="77" s="1"/>
  <c r="C58" i="77"/>
  <c r="R7" i="85"/>
  <c r="R8" i="85"/>
  <c r="R9" i="85"/>
  <c r="R10" i="85"/>
  <c r="R11" i="85"/>
  <c r="R12" i="85"/>
  <c r="R13" i="85"/>
  <c r="R14" i="85"/>
  <c r="R15" i="85"/>
  <c r="R16" i="85"/>
  <c r="R17" i="85"/>
  <c r="R18" i="85"/>
  <c r="R19" i="85"/>
  <c r="R20" i="85"/>
  <c r="R21" i="85"/>
  <c r="R22" i="85"/>
  <c r="R23" i="85"/>
  <c r="R24" i="85"/>
  <c r="R25" i="85"/>
  <c r="R26" i="85"/>
  <c r="R28" i="85"/>
  <c r="R29" i="85"/>
  <c r="R30" i="85"/>
  <c r="R31" i="85"/>
  <c r="R32" i="85"/>
  <c r="R33" i="85"/>
  <c r="R34" i="85"/>
  <c r="R35" i="85"/>
  <c r="R36" i="85"/>
  <c r="R37" i="85"/>
  <c r="R38" i="85"/>
  <c r="R39" i="85"/>
  <c r="R40" i="85"/>
  <c r="R41" i="85"/>
  <c r="R42" i="85"/>
  <c r="R43" i="85"/>
  <c r="R44" i="85"/>
  <c r="R45" i="85"/>
  <c r="R46" i="85"/>
  <c r="R47" i="85"/>
  <c r="R48" i="85"/>
  <c r="R50" i="85"/>
  <c r="R51" i="85"/>
  <c r="R52" i="85"/>
  <c r="R54" i="85"/>
  <c r="R55" i="85"/>
  <c r="R56" i="85"/>
  <c r="R57" i="85"/>
  <c r="R6" i="85"/>
  <c r="L32" i="85"/>
  <c r="L7" i="85"/>
  <c r="L8" i="85"/>
  <c r="L9" i="85"/>
  <c r="L10" i="85"/>
  <c r="L11" i="85"/>
  <c r="L12" i="85"/>
  <c r="L13" i="85"/>
  <c r="L14" i="85"/>
  <c r="L15" i="85"/>
  <c r="L16" i="85"/>
  <c r="L17" i="85"/>
  <c r="L18" i="85"/>
  <c r="L19" i="85"/>
  <c r="L20" i="85"/>
  <c r="L21" i="85"/>
  <c r="L22" i="85"/>
  <c r="L23" i="85"/>
  <c r="L24" i="85"/>
  <c r="L25" i="85"/>
  <c r="L26" i="85"/>
  <c r="L28" i="85"/>
  <c r="L29" i="85"/>
  <c r="L30" i="85"/>
  <c r="L31" i="85"/>
  <c r="L33" i="85"/>
  <c r="L34" i="85"/>
  <c r="L35" i="85"/>
  <c r="L36" i="85"/>
  <c r="L37" i="85"/>
  <c r="L38" i="85"/>
  <c r="L39" i="85"/>
  <c r="L40" i="85"/>
  <c r="L41" i="85"/>
  <c r="L42" i="85"/>
  <c r="L43" i="85"/>
  <c r="L44" i="85"/>
  <c r="L45" i="85"/>
  <c r="L46" i="85"/>
  <c r="L47" i="85"/>
  <c r="L48" i="85"/>
  <c r="L50" i="85"/>
  <c r="L51" i="85"/>
  <c r="L52" i="85"/>
  <c r="L54" i="85"/>
  <c r="L55" i="85"/>
  <c r="L56" i="85"/>
  <c r="L57" i="85"/>
  <c r="L6" i="85"/>
  <c r="L53" i="85" l="1"/>
  <c r="H59" i="77"/>
  <c r="N59" i="111"/>
  <c r="K59" i="77"/>
  <c r="F59" i="77"/>
  <c r="G59" i="77" s="1"/>
  <c r="E59" i="77"/>
  <c r="J59" i="77"/>
  <c r="R59" i="77"/>
  <c r="C59" i="77"/>
  <c r="P59" i="77"/>
  <c r="O59" i="77"/>
  <c r="M59" i="77"/>
  <c r="I59" i="77"/>
  <c r="C59" i="42"/>
  <c r="N59" i="77"/>
  <c r="Q59" i="77" s="1"/>
  <c r="L27" i="85"/>
  <c r="L58" i="85"/>
  <c r="L49" i="85"/>
  <c r="L59" i="77" l="1"/>
  <c r="L59" i="85"/>
  <c r="M7" i="78" l="1"/>
  <c r="N7" i="78"/>
  <c r="M8" i="78"/>
  <c r="N8" i="78"/>
  <c r="M9" i="78"/>
  <c r="N9" i="78"/>
  <c r="M10" i="78"/>
  <c r="N10" i="78"/>
  <c r="M11" i="78"/>
  <c r="N11" i="78"/>
  <c r="M12" i="78"/>
  <c r="N12" i="78"/>
  <c r="M13" i="78"/>
  <c r="N13" i="78"/>
  <c r="M14" i="78"/>
  <c r="N14" i="78"/>
  <c r="M15" i="78"/>
  <c r="N15" i="78"/>
  <c r="M16" i="78"/>
  <c r="N16" i="78"/>
  <c r="M17" i="78"/>
  <c r="N17" i="78"/>
  <c r="M18" i="78"/>
  <c r="N18" i="78"/>
  <c r="M19" i="78"/>
  <c r="N19" i="78"/>
  <c r="M20" i="78"/>
  <c r="N20" i="78"/>
  <c r="M21" i="78"/>
  <c r="N21" i="78"/>
  <c r="M22" i="78"/>
  <c r="N22" i="78"/>
  <c r="M23" i="78"/>
  <c r="N23" i="78"/>
  <c r="M24" i="78"/>
  <c r="N24" i="78"/>
  <c r="M25" i="78"/>
  <c r="N25" i="78"/>
  <c r="M26" i="78"/>
  <c r="N26" i="78"/>
  <c r="M28" i="78"/>
  <c r="N28" i="78"/>
  <c r="M29" i="78"/>
  <c r="N29" i="78"/>
  <c r="M30" i="78"/>
  <c r="N30" i="78"/>
  <c r="M31" i="78"/>
  <c r="N31" i="78"/>
  <c r="M32" i="78"/>
  <c r="N32" i="78"/>
  <c r="M33" i="78"/>
  <c r="N33" i="78"/>
  <c r="M34" i="78"/>
  <c r="N34" i="78"/>
  <c r="M35" i="78"/>
  <c r="N35" i="78"/>
  <c r="M36" i="78"/>
  <c r="N36" i="78"/>
  <c r="M37" i="78"/>
  <c r="N37" i="78"/>
  <c r="M38" i="78"/>
  <c r="N38" i="78"/>
  <c r="M39" i="78"/>
  <c r="N39" i="78"/>
  <c r="M40" i="78"/>
  <c r="N40" i="78"/>
  <c r="M41" i="78"/>
  <c r="N41" i="78"/>
  <c r="M42" i="78"/>
  <c r="N42" i="78"/>
  <c r="M43" i="78"/>
  <c r="N43" i="78"/>
  <c r="M44" i="78"/>
  <c r="N44" i="78"/>
  <c r="M45" i="78"/>
  <c r="N45" i="78"/>
  <c r="M46" i="78"/>
  <c r="N46" i="78"/>
  <c r="M47" i="78"/>
  <c r="N47" i="78"/>
  <c r="M48" i="78"/>
  <c r="N48" i="78"/>
  <c r="M50" i="78"/>
  <c r="N50" i="78"/>
  <c r="M51" i="78"/>
  <c r="N51" i="78"/>
  <c r="M52" i="78"/>
  <c r="N52" i="78"/>
  <c r="M54" i="78"/>
  <c r="N54" i="78"/>
  <c r="M55" i="78"/>
  <c r="N55" i="78"/>
  <c r="M56" i="78"/>
  <c r="N56" i="78"/>
  <c r="M57" i="78"/>
  <c r="N57" i="78"/>
  <c r="N6" i="78"/>
  <c r="M6" i="78"/>
  <c r="N53" i="78" l="1"/>
  <c r="N49" i="78"/>
  <c r="M49" i="85" s="1"/>
  <c r="G59" i="78"/>
  <c r="M53" i="78"/>
  <c r="K59" i="78"/>
  <c r="M49" i="78"/>
  <c r="M27" i="78"/>
  <c r="N58" i="78"/>
  <c r="M58" i="78"/>
  <c r="N27" i="78"/>
  <c r="J59" i="78"/>
  <c r="F59" i="78"/>
  <c r="C59" i="78"/>
  <c r="I59" i="78"/>
  <c r="E59" i="78"/>
  <c r="L59" i="78"/>
  <c r="H59" i="78"/>
  <c r="D59" i="78"/>
  <c r="C58" i="85"/>
  <c r="O7" i="85"/>
  <c r="O8" i="85"/>
  <c r="O9" i="85"/>
  <c r="O10" i="85"/>
  <c r="O11" i="85"/>
  <c r="O12" i="85"/>
  <c r="O13" i="85"/>
  <c r="O14" i="85"/>
  <c r="O15" i="85"/>
  <c r="O16" i="85"/>
  <c r="O17" i="85"/>
  <c r="O18" i="85"/>
  <c r="O19" i="85"/>
  <c r="O20" i="85"/>
  <c r="O21" i="85"/>
  <c r="O22" i="85"/>
  <c r="O23" i="85"/>
  <c r="O24" i="85"/>
  <c r="O25" i="85"/>
  <c r="O26" i="85"/>
  <c r="O28" i="85"/>
  <c r="O29" i="85"/>
  <c r="O30" i="85"/>
  <c r="O31" i="85"/>
  <c r="O32" i="85"/>
  <c r="O33" i="85"/>
  <c r="O34" i="85"/>
  <c r="O35" i="85"/>
  <c r="O36" i="85"/>
  <c r="O37" i="85"/>
  <c r="O38" i="85"/>
  <c r="O39" i="85"/>
  <c r="O40" i="85"/>
  <c r="O41" i="85"/>
  <c r="O42" i="85"/>
  <c r="O43" i="85"/>
  <c r="O44" i="85"/>
  <c r="O45" i="85"/>
  <c r="O46" i="85"/>
  <c r="O47" i="85"/>
  <c r="O48" i="85"/>
  <c r="O50" i="85"/>
  <c r="O51" i="85"/>
  <c r="O52" i="85"/>
  <c r="O54" i="85"/>
  <c r="O55" i="85"/>
  <c r="O56" i="85"/>
  <c r="O57" i="85"/>
  <c r="M7" i="85"/>
  <c r="N7" i="85" s="1"/>
  <c r="P7" i="85" s="1"/>
  <c r="M8" i="85"/>
  <c r="N8" i="85" s="1"/>
  <c r="M9" i="85"/>
  <c r="M10" i="85"/>
  <c r="N10" i="85" s="1"/>
  <c r="M11" i="85"/>
  <c r="N11" i="85" s="1"/>
  <c r="P11" i="85" s="1"/>
  <c r="M12" i="85"/>
  <c r="N12" i="85" s="1"/>
  <c r="M13" i="85"/>
  <c r="M14" i="85"/>
  <c r="N14" i="85" s="1"/>
  <c r="M15" i="85"/>
  <c r="N15" i="85" s="1"/>
  <c r="P15" i="85" s="1"/>
  <c r="M16" i="85"/>
  <c r="M17" i="85"/>
  <c r="M18" i="85"/>
  <c r="N18" i="85" s="1"/>
  <c r="M19" i="85"/>
  <c r="N19" i="85" s="1"/>
  <c r="P19" i="85" s="1"/>
  <c r="M20" i="85"/>
  <c r="N20" i="85" s="1"/>
  <c r="M21" i="85"/>
  <c r="M22" i="85"/>
  <c r="N22" i="85" s="1"/>
  <c r="M23" i="85"/>
  <c r="N23" i="85" s="1"/>
  <c r="P23" i="85" s="1"/>
  <c r="M24" i="85"/>
  <c r="N24" i="85" s="1"/>
  <c r="M25" i="85"/>
  <c r="M26" i="85"/>
  <c r="M27" i="85"/>
  <c r="M28" i="85"/>
  <c r="N28" i="85" s="1"/>
  <c r="M29" i="85"/>
  <c r="N29" i="85" s="1"/>
  <c r="M30" i="85"/>
  <c r="M31" i="85"/>
  <c r="N31" i="85" s="1"/>
  <c r="P31" i="85" s="1"/>
  <c r="M32" i="85"/>
  <c r="N32" i="85" s="1"/>
  <c r="M33" i="85"/>
  <c r="N33" i="85" s="1"/>
  <c r="M34" i="85"/>
  <c r="M35" i="85"/>
  <c r="N35" i="85" s="1"/>
  <c r="P35" i="85" s="1"/>
  <c r="M36" i="85"/>
  <c r="M37" i="85"/>
  <c r="N37" i="85" s="1"/>
  <c r="M38" i="85"/>
  <c r="M39" i="85"/>
  <c r="N39" i="85" s="1"/>
  <c r="P39" i="85" s="1"/>
  <c r="M40" i="85"/>
  <c r="N40" i="85" s="1"/>
  <c r="M41" i="85"/>
  <c r="N41" i="85" s="1"/>
  <c r="M42" i="85"/>
  <c r="M43" i="85"/>
  <c r="N43" i="85" s="1"/>
  <c r="P43" i="85" s="1"/>
  <c r="M44" i="85"/>
  <c r="N44" i="85" s="1"/>
  <c r="M45" i="85"/>
  <c r="N45" i="85" s="1"/>
  <c r="M46" i="85"/>
  <c r="M47" i="85"/>
  <c r="N47" i="85" s="1"/>
  <c r="P47" i="85" s="1"/>
  <c r="M48" i="85"/>
  <c r="N48" i="85" s="1"/>
  <c r="M50" i="85"/>
  <c r="M51" i="85"/>
  <c r="M52" i="85"/>
  <c r="N52" i="85" s="1"/>
  <c r="P52" i="85" s="1"/>
  <c r="M53" i="85"/>
  <c r="M54" i="85"/>
  <c r="M55" i="85"/>
  <c r="M56" i="85"/>
  <c r="M57" i="85"/>
  <c r="N57" i="85" s="1"/>
  <c r="K7" i="85"/>
  <c r="Q7" i="85" s="1"/>
  <c r="S7" i="85" s="1"/>
  <c r="K8" i="85"/>
  <c r="Q8" i="85" s="1"/>
  <c r="S8" i="85" s="1"/>
  <c r="K9" i="85"/>
  <c r="Q9" i="85" s="1"/>
  <c r="S9" i="85" s="1"/>
  <c r="K10" i="85"/>
  <c r="Q10" i="85" s="1"/>
  <c r="S10" i="85" s="1"/>
  <c r="K11" i="85"/>
  <c r="Q11" i="85" s="1"/>
  <c r="S11" i="85" s="1"/>
  <c r="K12" i="85"/>
  <c r="Q12" i="85" s="1"/>
  <c r="S12" i="85" s="1"/>
  <c r="K13" i="85"/>
  <c r="Q13" i="85" s="1"/>
  <c r="S13" i="85" s="1"/>
  <c r="K14" i="85"/>
  <c r="Q14" i="85" s="1"/>
  <c r="S14" i="85" s="1"/>
  <c r="K15" i="85"/>
  <c r="Q15" i="85" s="1"/>
  <c r="S15" i="85" s="1"/>
  <c r="K16" i="85"/>
  <c r="Q16" i="85" s="1"/>
  <c r="S16" i="85" s="1"/>
  <c r="N16" i="85"/>
  <c r="K17" i="85"/>
  <c r="Q17" i="85" s="1"/>
  <c r="S17" i="85" s="1"/>
  <c r="K18" i="85"/>
  <c r="Q18" i="85" s="1"/>
  <c r="S18" i="85" s="1"/>
  <c r="K19" i="85"/>
  <c r="Q19" i="85" s="1"/>
  <c r="S19" i="85" s="1"/>
  <c r="K20" i="85"/>
  <c r="Q20" i="85" s="1"/>
  <c r="S20" i="85" s="1"/>
  <c r="K21" i="85"/>
  <c r="Q21" i="85" s="1"/>
  <c r="S21" i="85" s="1"/>
  <c r="K22" i="85"/>
  <c r="Q22" i="85" s="1"/>
  <c r="S22" i="85" s="1"/>
  <c r="K23" i="85"/>
  <c r="Q23" i="85" s="1"/>
  <c r="S23" i="85" s="1"/>
  <c r="K24" i="85"/>
  <c r="Q24" i="85" s="1"/>
  <c r="S24" i="85" s="1"/>
  <c r="K25" i="85"/>
  <c r="Q25" i="85" s="1"/>
  <c r="S25" i="85" s="1"/>
  <c r="K26" i="85"/>
  <c r="Q26" i="85" s="1"/>
  <c r="S26" i="85" s="1"/>
  <c r="K28" i="85"/>
  <c r="Q28" i="85" s="1"/>
  <c r="S28" i="85" s="1"/>
  <c r="K29" i="85"/>
  <c r="Q29" i="85" s="1"/>
  <c r="S29" i="85" s="1"/>
  <c r="K30" i="85"/>
  <c r="Q30" i="85" s="1"/>
  <c r="S30" i="85" s="1"/>
  <c r="K31" i="85"/>
  <c r="Q31" i="85" s="1"/>
  <c r="S31" i="85" s="1"/>
  <c r="K32" i="85"/>
  <c r="Q32" i="85" s="1"/>
  <c r="S32" i="85" s="1"/>
  <c r="K33" i="85"/>
  <c r="Q33" i="85" s="1"/>
  <c r="S33" i="85" s="1"/>
  <c r="K34" i="85"/>
  <c r="Q34" i="85" s="1"/>
  <c r="S34" i="85" s="1"/>
  <c r="K35" i="85"/>
  <c r="Q35" i="85" s="1"/>
  <c r="S35" i="85" s="1"/>
  <c r="K36" i="85"/>
  <c r="Q36" i="85" s="1"/>
  <c r="S36" i="85" s="1"/>
  <c r="N36" i="85"/>
  <c r="K37" i="85"/>
  <c r="Q37" i="85" s="1"/>
  <c r="S37" i="85" s="1"/>
  <c r="K38" i="85"/>
  <c r="Q38" i="85" s="1"/>
  <c r="S38" i="85" s="1"/>
  <c r="K39" i="85"/>
  <c r="Q39" i="85" s="1"/>
  <c r="S39" i="85" s="1"/>
  <c r="K40" i="85"/>
  <c r="Q40" i="85" s="1"/>
  <c r="S40" i="85" s="1"/>
  <c r="K41" i="85"/>
  <c r="Q41" i="85" s="1"/>
  <c r="S41" i="85" s="1"/>
  <c r="K42" i="85"/>
  <c r="Q42" i="85" s="1"/>
  <c r="S42" i="85" s="1"/>
  <c r="K43" i="85"/>
  <c r="Q43" i="85" s="1"/>
  <c r="S43" i="85" s="1"/>
  <c r="K44" i="85"/>
  <c r="Q44" i="85" s="1"/>
  <c r="S44" i="85" s="1"/>
  <c r="K45" i="85"/>
  <c r="Q45" i="85" s="1"/>
  <c r="S45" i="85" s="1"/>
  <c r="K46" i="85"/>
  <c r="Q46" i="85" s="1"/>
  <c r="S46" i="85" s="1"/>
  <c r="K47" i="85"/>
  <c r="Q47" i="85" s="1"/>
  <c r="S47" i="85" s="1"/>
  <c r="K48" i="85"/>
  <c r="Q48" i="85" s="1"/>
  <c r="S48" i="85" s="1"/>
  <c r="K50" i="85"/>
  <c r="Q50" i="85" s="1"/>
  <c r="S50" i="85" s="1"/>
  <c r="K51" i="85"/>
  <c r="Q51" i="85" s="1"/>
  <c r="S51" i="85" s="1"/>
  <c r="K52" i="85"/>
  <c r="Q52" i="85" s="1"/>
  <c r="S52" i="85" s="1"/>
  <c r="K54" i="85"/>
  <c r="Q54" i="85" s="1"/>
  <c r="S54" i="85" s="1"/>
  <c r="K55" i="85"/>
  <c r="Q55" i="85" s="1"/>
  <c r="S55" i="85" s="1"/>
  <c r="K56" i="85"/>
  <c r="Q56" i="85" s="1"/>
  <c r="S56" i="85" s="1"/>
  <c r="K57" i="85"/>
  <c r="Q57" i="85" s="1"/>
  <c r="S57" i="85" s="1"/>
  <c r="K6" i="85"/>
  <c r="Q6" i="85" s="1"/>
  <c r="S6" i="85" s="1"/>
  <c r="P48" i="85" l="1"/>
  <c r="P44" i="85"/>
  <c r="P32" i="85"/>
  <c r="P28" i="85"/>
  <c r="M59" i="78"/>
  <c r="P57" i="85"/>
  <c r="N59" i="78"/>
  <c r="M59" i="85" s="1"/>
  <c r="P40" i="85"/>
  <c r="P20" i="85"/>
  <c r="P45" i="85"/>
  <c r="P41" i="85"/>
  <c r="P37" i="85"/>
  <c r="P33" i="85"/>
  <c r="P29" i="85"/>
  <c r="P8" i="85"/>
  <c r="P36" i="85"/>
  <c r="P12" i="85"/>
  <c r="M58" i="85"/>
  <c r="N58" i="85" s="1"/>
  <c r="P22" i="85"/>
  <c r="P18" i="85"/>
  <c r="P14" i="85"/>
  <c r="P10" i="85"/>
  <c r="P24" i="85"/>
  <c r="P16" i="85"/>
  <c r="G59" i="85"/>
  <c r="K49" i="85"/>
  <c r="Q49" i="85" s="1"/>
  <c r="C59" i="85"/>
  <c r="K27" i="85"/>
  <c r="Q27" i="85" s="1"/>
  <c r="K53" i="85"/>
  <c r="Q53" i="85" s="1"/>
  <c r="J59" i="85"/>
  <c r="F59" i="85"/>
  <c r="N27" i="85"/>
  <c r="K58" i="85"/>
  <c r="I59" i="85"/>
  <c r="E59" i="85"/>
  <c r="N53" i="85"/>
  <c r="H59" i="85"/>
  <c r="D59" i="85"/>
  <c r="N21" i="85"/>
  <c r="P21" i="85" s="1"/>
  <c r="N13" i="85"/>
  <c r="P13" i="85" s="1"/>
  <c r="N49" i="85"/>
  <c r="N55" i="85"/>
  <c r="P55" i="85" s="1"/>
  <c r="N51" i="85"/>
  <c r="P51" i="85" s="1"/>
  <c r="N25" i="85"/>
  <c r="P25" i="85" s="1"/>
  <c r="N17" i="85"/>
  <c r="P17" i="85" s="1"/>
  <c r="N9" i="85"/>
  <c r="P9" i="85" s="1"/>
  <c r="N56" i="85"/>
  <c r="P56" i="85" s="1"/>
  <c r="N54" i="85"/>
  <c r="P54" i="85" s="1"/>
  <c r="N50" i="85"/>
  <c r="P50" i="85" s="1"/>
  <c r="N46" i="85"/>
  <c r="P46" i="85" s="1"/>
  <c r="N42" i="85"/>
  <c r="P42" i="85" s="1"/>
  <c r="N38" i="85"/>
  <c r="P38" i="85" s="1"/>
  <c r="N34" i="85"/>
  <c r="P34" i="85" s="1"/>
  <c r="N30" i="85"/>
  <c r="P30" i="85" s="1"/>
  <c r="N26" i="85"/>
  <c r="P26" i="85" s="1"/>
  <c r="R58" i="85"/>
  <c r="O58" i="85"/>
  <c r="O53" i="85"/>
  <c r="R53" i="85"/>
  <c r="O49" i="85"/>
  <c r="R49" i="85"/>
  <c r="O27" i="85"/>
  <c r="R27" i="85"/>
  <c r="P58" i="85" l="1"/>
  <c r="S49" i="85"/>
  <c r="S53" i="85"/>
  <c r="P49" i="85"/>
  <c r="P53" i="85"/>
  <c r="S27" i="85"/>
  <c r="P27" i="85"/>
  <c r="K59" i="85"/>
  <c r="Q59" i="85" s="1"/>
  <c r="Q58" i="85"/>
  <c r="S58" i="85" s="1"/>
  <c r="N59" i="85"/>
  <c r="C59" i="15"/>
  <c r="R59" i="85" s="1"/>
  <c r="D59" i="15"/>
  <c r="O59" i="85" s="1"/>
  <c r="P59" i="85" l="1"/>
  <c r="S59" i="85"/>
  <c r="R12" i="106" l="1"/>
  <c r="Q12" i="106"/>
  <c r="S12" i="106" l="1"/>
  <c r="Q7" i="106"/>
  <c r="R7" i="106"/>
  <c r="S7" i="106" s="1"/>
  <c r="Q8" i="106"/>
  <c r="R8" i="106"/>
  <c r="S8" i="106" s="1"/>
  <c r="Q9" i="106"/>
  <c r="R9" i="106"/>
  <c r="S9" i="106" s="1"/>
  <c r="Q10" i="106"/>
  <c r="R10" i="106"/>
  <c r="S10" i="106" s="1"/>
  <c r="Q13" i="106"/>
  <c r="R13" i="106"/>
  <c r="S13" i="106" s="1"/>
  <c r="Q14" i="106"/>
  <c r="R14" i="106"/>
  <c r="S14" i="106" s="1"/>
  <c r="Q15" i="106"/>
  <c r="R15" i="106"/>
  <c r="S15" i="106" s="1"/>
  <c r="Q16" i="106"/>
  <c r="R16" i="106"/>
  <c r="S16" i="106" s="1"/>
  <c r="Q17" i="106"/>
  <c r="R17" i="106"/>
  <c r="S17" i="106" s="1"/>
  <c r="Q18" i="106"/>
  <c r="R18" i="106"/>
  <c r="S18" i="106" s="1"/>
  <c r="Q19" i="106"/>
  <c r="R19" i="106"/>
  <c r="S19" i="106" s="1"/>
  <c r="Q20" i="106"/>
  <c r="R20" i="106"/>
  <c r="S20" i="106" s="1"/>
  <c r="Q21" i="106"/>
  <c r="R21" i="106"/>
  <c r="S21" i="106" s="1"/>
  <c r="Q22" i="106"/>
  <c r="R22" i="106"/>
  <c r="S22" i="106" s="1"/>
  <c r="Q23" i="106"/>
  <c r="R23" i="106"/>
  <c r="S23" i="106" s="1"/>
  <c r="Q24" i="106"/>
  <c r="R24" i="106"/>
  <c r="S24" i="106" s="1"/>
  <c r="Q26" i="106"/>
  <c r="R26" i="106"/>
  <c r="S26" i="106" s="1"/>
  <c r="Q28" i="106"/>
  <c r="R28" i="106"/>
  <c r="S28" i="106" s="1"/>
  <c r="Q36" i="106"/>
  <c r="R36" i="106"/>
  <c r="S36" i="106" s="1"/>
  <c r="Q50" i="106"/>
  <c r="R50" i="106"/>
  <c r="Q51" i="106"/>
  <c r="R51" i="106"/>
  <c r="S51" i="106" s="1"/>
  <c r="Q52" i="106"/>
  <c r="R52" i="106"/>
  <c r="S52" i="106" s="1"/>
  <c r="R53" i="106" l="1"/>
  <c r="Q53" i="106"/>
  <c r="S50" i="106"/>
  <c r="C59" i="106"/>
  <c r="D59" i="106"/>
  <c r="X7" i="110"/>
  <c r="W10" i="110"/>
  <c r="X10" i="110"/>
  <c r="W11" i="110"/>
  <c r="X11" i="110"/>
  <c r="W12" i="110"/>
  <c r="W13" i="110"/>
  <c r="X13" i="110"/>
  <c r="W14" i="110"/>
  <c r="X14" i="110"/>
  <c r="W15" i="110"/>
  <c r="X15" i="110"/>
  <c r="W17" i="110"/>
  <c r="X17" i="110"/>
  <c r="W18" i="110"/>
  <c r="X18" i="110"/>
  <c r="W19" i="110"/>
  <c r="X19" i="110"/>
  <c r="W20" i="110"/>
  <c r="W21" i="110"/>
  <c r="X21" i="110"/>
  <c r="W22" i="110"/>
  <c r="X22" i="110"/>
  <c r="W23" i="110"/>
  <c r="X23" i="110"/>
  <c r="W24" i="110"/>
  <c r="W25" i="110"/>
  <c r="X25" i="110"/>
  <c r="W26" i="110"/>
  <c r="X26" i="110"/>
  <c r="W29" i="110"/>
  <c r="X29" i="110"/>
  <c r="W30" i="110"/>
  <c r="X30" i="110"/>
  <c r="W31" i="110"/>
  <c r="W32" i="110"/>
  <c r="X32" i="110"/>
  <c r="W33" i="110"/>
  <c r="X33" i="110"/>
  <c r="W34" i="110"/>
  <c r="X34" i="110"/>
  <c r="W35" i="110"/>
  <c r="W36" i="110"/>
  <c r="X36" i="110"/>
  <c r="W37" i="110"/>
  <c r="X37" i="110"/>
  <c r="W38" i="110"/>
  <c r="X38" i="110"/>
  <c r="W39" i="110"/>
  <c r="W40" i="110"/>
  <c r="X40" i="110"/>
  <c r="W41" i="110"/>
  <c r="X41" i="110"/>
  <c r="W42" i="110"/>
  <c r="X42" i="110"/>
  <c r="W44" i="110"/>
  <c r="X44" i="110"/>
  <c r="X45" i="110"/>
  <c r="W46" i="110"/>
  <c r="X46" i="110"/>
  <c r="W47" i="110"/>
  <c r="X47" i="110"/>
  <c r="W48" i="110"/>
  <c r="X48" i="110"/>
  <c r="W51" i="110"/>
  <c r="W52" i="110"/>
  <c r="X52" i="110"/>
  <c r="W55" i="110"/>
  <c r="X55" i="110"/>
  <c r="W56" i="110"/>
  <c r="X56" i="110"/>
  <c r="W57" i="110"/>
  <c r="X57" i="110"/>
  <c r="X31" i="110"/>
  <c r="X35" i="110"/>
  <c r="X39" i="110"/>
  <c r="W43" i="110"/>
  <c r="X43" i="110"/>
  <c r="W45" i="110"/>
  <c r="X51" i="110"/>
  <c r="W7" i="110"/>
  <c r="W8" i="110"/>
  <c r="X8" i="110"/>
  <c r="W9" i="110"/>
  <c r="X9" i="110"/>
  <c r="X12" i="110"/>
  <c r="W16" i="110"/>
  <c r="X16" i="110"/>
  <c r="X20" i="110"/>
  <c r="X24" i="110"/>
  <c r="W6" i="110"/>
  <c r="L6" i="109"/>
  <c r="G6" i="109"/>
  <c r="O7" i="103"/>
  <c r="O8" i="103"/>
  <c r="O9" i="103"/>
  <c r="O10" i="103"/>
  <c r="O11" i="103"/>
  <c r="O12" i="103"/>
  <c r="O13" i="103"/>
  <c r="O14" i="103"/>
  <c r="O15" i="103"/>
  <c r="O16" i="103"/>
  <c r="O17" i="103"/>
  <c r="O18" i="103"/>
  <c r="O19" i="103"/>
  <c r="O20" i="103"/>
  <c r="O21" i="103"/>
  <c r="O22" i="103"/>
  <c r="O23" i="103"/>
  <c r="O24" i="103"/>
  <c r="O25" i="103"/>
  <c r="O26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1" i="103"/>
  <c r="O42" i="103"/>
  <c r="O43" i="103"/>
  <c r="O44" i="103"/>
  <c r="O45" i="103"/>
  <c r="O47" i="103"/>
  <c r="O48" i="103"/>
  <c r="O50" i="103"/>
  <c r="O51" i="103"/>
  <c r="O52" i="103"/>
  <c r="O55" i="103"/>
  <c r="O56" i="103"/>
  <c r="O57" i="103"/>
  <c r="O6" i="103"/>
  <c r="Y38" i="110" l="1"/>
  <c r="Y32" i="110"/>
  <c r="Y9" i="110"/>
  <c r="Y43" i="110"/>
  <c r="Y7" i="110"/>
  <c r="Y8" i="110"/>
  <c r="Y39" i="110"/>
  <c r="Y12" i="110"/>
  <c r="Y45" i="110"/>
  <c r="Y40" i="110"/>
  <c r="Y34" i="110"/>
  <c r="Y23" i="110"/>
  <c r="Y19" i="110"/>
  <c r="Y15" i="110"/>
  <c r="Y11" i="110"/>
  <c r="Y20" i="110"/>
  <c r="Y31" i="110"/>
  <c r="Y51" i="110"/>
  <c r="Y24" i="110"/>
  <c r="Y35" i="110"/>
  <c r="Y57" i="110"/>
  <c r="Y52" i="110"/>
  <c r="Y47" i="110"/>
  <c r="Y42" i="110"/>
  <c r="Y36" i="110"/>
  <c r="Y30" i="110"/>
  <c r="Y25" i="110"/>
  <c r="Y21" i="110"/>
  <c r="Y17" i="110"/>
  <c r="Y13" i="110"/>
  <c r="Y16" i="110"/>
  <c r="Y56" i="110"/>
  <c r="Y48" i="110"/>
  <c r="Y46" i="110"/>
  <c r="Y44" i="110"/>
  <c r="Y41" i="110"/>
  <c r="Y37" i="110"/>
  <c r="Y33" i="110"/>
  <c r="Y29" i="110"/>
  <c r="Y26" i="110"/>
  <c r="Y22" i="110"/>
  <c r="Y18" i="110"/>
  <c r="Y14" i="110"/>
  <c r="Y10" i="110"/>
  <c r="X6" i="110"/>
  <c r="W54" i="110"/>
  <c r="W58" i="110" s="1"/>
  <c r="W27" i="110"/>
  <c r="X50" i="110"/>
  <c r="W50" i="110"/>
  <c r="W53" i="110" s="1"/>
  <c r="W28" i="110"/>
  <c r="W49" i="110" s="1"/>
  <c r="X28" i="110"/>
  <c r="X54" i="110"/>
  <c r="Y55" i="110"/>
  <c r="Y28" i="110" l="1"/>
  <c r="X49" i="110"/>
  <c r="Y50" i="110"/>
  <c r="X53" i="110"/>
  <c r="X58" i="110"/>
  <c r="Y54" i="110"/>
  <c r="W59" i="110"/>
  <c r="Y6" i="110"/>
  <c r="X27" i="110"/>
  <c r="Q28" i="71"/>
  <c r="Q29" i="71"/>
  <c r="Q30" i="71"/>
  <c r="Q31" i="71"/>
  <c r="Q32" i="71"/>
  <c r="Q33" i="71"/>
  <c r="Q34" i="71"/>
  <c r="Q35" i="71"/>
  <c r="Q36" i="71"/>
  <c r="Q37" i="71"/>
  <c r="Q38" i="71"/>
  <c r="Q39" i="71"/>
  <c r="Q40" i="71"/>
  <c r="Q41" i="71"/>
  <c r="Q42" i="71"/>
  <c r="Q43" i="71"/>
  <c r="Q44" i="71"/>
  <c r="Q45" i="71"/>
  <c r="Q47" i="71"/>
  <c r="Q48" i="71"/>
  <c r="Q50" i="71"/>
  <c r="Q51" i="71"/>
  <c r="Q52" i="71"/>
  <c r="Q54" i="71"/>
  <c r="Q55" i="71"/>
  <c r="Q56" i="71"/>
  <c r="Q57" i="71"/>
  <c r="Q7" i="71"/>
  <c r="Q8" i="71"/>
  <c r="Q9" i="71"/>
  <c r="Q10" i="71"/>
  <c r="Q11" i="71"/>
  <c r="Q12" i="71"/>
  <c r="Q13" i="71"/>
  <c r="Q14" i="71"/>
  <c r="Q15" i="71"/>
  <c r="Q16" i="71"/>
  <c r="Q17" i="71"/>
  <c r="Q18" i="71"/>
  <c r="Q19" i="71"/>
  <c r="Q20" i="71"/>
  <c r="Q21" i="71"/>
  <c r="Q22" i="71"/>
  <c r="Q23" i="71"/>
  <c r="Q24" i="71"/>
  <c r="Q25" i="71"/>
  <c r="Q26" i="71"/>
  <c r="Q6" i="71"/>
  <c r="L28" i="71"/>
  <c r="L29" i="71"/>
  <c r="L30" i="71"/>
  <c r="L31" i="71"/>
  <c r="L32" i="71"/>
  <c r="L33" i="71"/>
  <c r="L34" i="71"/>
  <c r="L35" i="71"/>
  <c r="L36" i="71"/>
  <c r="L37" i="71"/>
  <c r="L38" i="71"/>
  <c r="L39" i="71"/>
  <c r="L40" i="71"/>
  <c r="L41" i="71"/>
  <c r="L42" i="71"/>
  <c r="L43" i="71"/>
  <c r="L44" i="71"/>
  <c r="L45" i="71"/>
  <c r="L47" i="71"/>
  <c r="L48" i="71"/>
  <c r="L50" i="71"/>
  <c r="L51" i="71"/>
  <c r="L52" i="71"/>
  <c r="L55" i="71"/>
  <c r="L57" i="71"/>
  <c r="L7" i="71"/>
  <c r="L8" i="71"/>
  <c r="L9" i="71"/>
  <c r="L10" i="71"/>
  <c r="L11" i="71"/>
  <c r="L12" i="71"/>
  <c r="L13" i="71"/>
  <c r="L14" i="71"/>
  <c r="L15" i="71"/>
  <c r="L16" i="71"/>
  <c r="L17" i="71"/>
  <c r="L18" i="71"/>
  <c r="L19" i="71"/>
  <c r="L20" i="71"/>
  <c r="L21" i="71"/>
  <c r="L22" i="71"/>
  <c r="L23" i="71"/>
  <c r="L24" i="71"/>
  <c r="L25" i="71"/>
  <c r="L26" i="71"/>
  <c r="L6" i="71"/>
  <c r="G28" i="71"/>
  <c r="G29" i="71"/>
  <c r="G31" i="71"/>
  <c r="G32" i="71"/>
  <c r="G33" i="71"/>
  <c r="G34" i="71"/>
  <c r="G35" i="71"/>
  <c r="G36" i="71"/>
  <c r="G38" i="71"/>
  <c r="G39" i="71"/>
  <c r="G40" i="71"/>
  <c r="G41" i="71"/>
  <c r="G42" i="71"/>
  <c r="G43" i="71"/>
  <c r="G44" i="71"/>
  <c r="G45" i="71"/>
  <c r="G48" i="71"/>
  <c r="G50" i="71"/>
  <c r="G54" i="71"/>
  <c r="G55" i="71"/>
  <c r="G7" i="71"/>
  <c r="G8" i="71"/>
  <c r="G9" i="71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23" i="71"/>
  <c r="G24" i="71"/>
  <c r="G25" i="71"/>
  <c r="G26" i="71"/>
  <c r="G6" i="71"/>
  <c r="H58" i="71"/>
  <c r="M58" i="71"/>
  <c r="Q58" i="71"/>
  <c r="H53" i="71"/>
  <c r="L53" i="71"/>
  <c r="M53" i="71"/>
  <c r="Q53" i="71"/>
  <c r="H49" i="71"/>
  <c r="L49" i="71"/>
  <c r="M49" i="71"/>
  <c r="H27" i="71"/>
  <c r="L27" i="71"/>
  <c r="M27" i="71"/>
  <c r="M59" i="71" l="1"/>
  <c r="H59" i="71"/>
  <c r="X59" i="110"/>
  <c r="Q59" i="71"/>
  <c r="L58" i="71"/>
  <c r="Q49" i="71"/>
  <c r="Q27" i="71"/>
  <c r="L59" i="71"/>
  <c r="O7" i="93" l="1"/>
  <c r="P7" i="93"/>
  <c r="Q7" i="93" s="1"/>
  <c r="O8" i="93"/>
  <c r="P8" i="93"/>
  <c r="Q8" i="93" s="1"/>
  <c r="O9" i="93"/>
  <c r="P9" i="93"/>
  <c r="Q9" i="93" s="1"/>
  <c r="O10" i="93"/>
  <c r="P10" i="93"/>
  <c r="Q10" i="93" s="1"/>
  <c r="O11" i="93"/>
  <c r="P11" i="93"/>
  <c r="Q11" i="93" s="1"/>
  <c r="O12" i="93"/>
  <c r="P12" i="93"/>
  <c r="Q12" i="93" s="1"/>
  <c r="O13" i="93"/>
  <c r="P13" i="93"/>
  <c r="Q13" i="93" s="1"/>
  <c r="O14" i="93"/>
  <c r="P14" i="93"/>
  <c r="Q14" i="93" s="1"/>
  <c r="O15" i="93"/>
  <c r="P15" i="93"/>
  <c r="Q15" i="93" s="1"/>
  <c r="O16" i="93"/>
  <c r="P16" i="93"/>
  <c r="Q16" i="93" s="1"/>
  <c r="O17" i="93"/>
  <c r="P17" i="93"/>
  <c r="Q17" i="93" s="1"/>
  <c r="O18" i="93"/>
  <c r="P18" i="93"/>
  <c r="Q18" i="93" s="1"/>
  <c r="O19" i="93"/>
  <c r="P19" i="93"/>
  <c r="Q19" i="93" s="1"/>
  <c r="O20" i="93"/>
  <c r="P20" i="93"/>
  <c r="Q20" i="93" s="1"/>
  <c r="O21" i="93"/>
  <c r="P21" i="93"/>
  <c r="Q21" i="93" s="1"/>
  <c r="O22" i="93"/>
  <c r="P22" i="93"/>
  <c r="Q22" i="93" s="1"/>
  <c r="O23" i="93"/>
  <c r="P23" i="93"/>
  <c r="Q23" i="93" s="1"/>
  <c r="O24" i="93"/>
  <c r="P24" i="93"/>
  <c r="Q24" i="93" s="1"/>
  <c r="O25" i="93"/>
  <c r="P25" i="93"/>
  <c r="Q25" i="93" s="1"/>
  <c r="O26" i="93"/>
  <c r="P26" i="93"/>
  <c r="Q26" i="93" s="1"/>
  <c r="O28" i="93"/>
  <c r="P28" i="93"/>
  <c r="Q28" i="93" s="1"/>
  <c r="O29" i="93"/>
  <c r="P29" i="93"/>
  <c r="Q29" i="93" s="1"/>
  <c r="O30" i="93"/>
  <c r="P30" i="93"/>
  <c r="Q30" i="93" s="1"/>
  <c r="O31" i="93"/>
  <c r="P31" i="93"/>
  <c r="Q31" i="93" s="1"/>
  <c r="O32" i="93"/>
  <c r="P32" i="93"/>
  <c r="Q32" i="93" s="1"/>
  <c r="O33" i="93"/>
  <c r="P33" i="93"/>
  <c r="Q33" i="93" s="1"/>
  <c r="O34" i="93"/>
  <c r="P34" i="93"/>
  <c r="Q34" i="93" s="1"/>
  <c r="O35" i="93"/>
  <c r="P35" i="93"/>
  <c r="Q35" i="93" s="1"/>
  <c r="O36" i="93"/>
  <c r="P36" i="93"/>
  <c r="Q36" i="93" s="1"/>
  <c r="O37" i="93"/>
  <c r="P37" i="93"/>
  <c r="Q37" i="93" s="1"/>
  <c r="O38" i="93"/>
  <c r="P38" i="93"/>
  <c r="Q38" i="93" s="1"/>
  <c r="O39" i="93"/>
  <c r="P39" i="93"/>
  <c r="Q39" i="93" s="1"/>
  <c r="O40" i="93"/>
  <c r="P40" i="93"/>
  <c r="Q40" i="93" s="1"/>
  <c r="O41" i="93"/>
  <c r="P41" i="93"/>
  <c r="Q41" i="93" s="1"/>
  <c r="O42" i="93"/>
  <c r="P42" i="93"/>
  <c r="Q42" i="93" s="1"/>
  <c r="O43" i="93"/>
  <c r="P43" i="93"/>
  <c r="Q43" i="93" s="1"/>
  <c r="O44" i="93"/>
  <c r="P44" i="93"/>
  <c r="Q44" i="93" s="1"/>
  <c r="O45" i="93"/>
  <c r="P45" i="93"/>
  <c r="Q45" i="93" s="1"/>
  <c r="O46" i="93"/>
  <c r="P46" i="93"/>
  <c r="Q46" i="93" s="1"/>
  <c r="O47" i="93"/>
  <c r="P47" i="93"/>
  <c r="Q47" i="93" s="1"/>
  <c r="O48" i="93"/>
  <c r="P48" i="93"/>
  <c r="Q48" i="93" s="1"/>
  <c r="O50" i="93"/>
  <c r="P50" i="93"/>
  <c r="Q50" i="93" s="1"/>
  <c r="O51" i="93"/>
  <c r="P51" i="93"/>
  <c r="Q51" i="93" s="1"/>
  <c r="O52" i="93"/>
  <c r="P52" i="93"/>
  <c r="Q52" i="93" s="1"/>
  <c r="O54" i="93"/>
  <c r="P54" i="93"/>
  <c r="Q54" i="93" s="1"/>
  <c r="O55" i="93"/>
  <c r="P55" i="93"/>
  <c r="Q55" i="93" s="1"/>
  <c r="O56" i="93"/>
  <c r="P56" i="93"/>
  <c r="Q56" i="93" s="1"/>
  <c r="O57" i="93"/>
  <c r="P57" i="93"/>
  <c r="Q57" i="93" s="1"/>
  <c r="O58" i="93" l="1"/>
  <c r="O53" i="93"/>
  <c r="O49" i="93"/>
  <c r="P49" i="93"/>
  <c r="P53" i="93"/>
  <c r="P58" i="93"/>
  <c r="D58" i="110"/>
  <c r="Y58" i="110" s="1"/>
  <c r="C58" i="110"/>
  <c r="D53" i="110"/>
  <c r="Y53" i="110" s="1"/>
  <c r="C53" i="110"/>
  <c r="D49" i="110"/>
  <c r="Y49" i="110" s="1"/>
  <c r="C49" i="110"/>
  <c r="D27" i="110"/>
  <c r="Y27" i="110" s="1"/>
  <c r="C27" i="110"/>
  <c r="C59" i="110" l="1"/>
  <c r="D59" i="110"/>
  <c r="Y59" i="110" s="1"/>
  <c r="F7" i="15" l="1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50" i="15"/>
  <c r="F51" i="15"/>
  <c r="F52" i="15"/>
  <c r="F54" i="15"/>
  <c r="F55" i="15"/>
  <c r="F56" i="15"/>
  <c r="F57" i="15"/>
  <c r="F6" i="15"/>
  <c r="C58" i="109"/>
  <c r="C53" i="109"/>
  <c r="C49" i="109"/>
  <c r="C27" i="109"/>
  <c r="D58" i="71"/>
  <c r="G58" i="71" s="1"/>
  <c r="C58" i="71"/>
  <c r="D53" i="71"/>
  <c r="G53" i="71" s="1"/>
  <c r="C53" i="71"/>
  <c r="D49" i="71"/>
  <c r="G49" i="71" s="1"/>
  <c r="C49" i="71"/>
  <c r="D27" i="71"/>
  <c r="G27" i="71" s="1"/>
  <c r="C27" i="71"/>
  <c r="D58" i="93"/>
  <c r="Q58" i="93" s="1"/>
  <c r="C58" i="93"/>
  <c r="D53" i="93"/>
  <c r="Q53" i="93" s="1"/>
  <c r="C53" i="93"/>
  <c r="D49" i="93"/>
  <c r="C49" i="93"/>
  <c r="D27" i="93"/>
  <c r="C27" i="93"/>
  <c r="F53" i="15" l="1"/>
  <c r="F27" i="15"/>
  <c r="F58" i="15"/>
  <c r="F49" i="15"/>
  <c r="C59" i="71"/>
  <c r="G18" i="15"/>
  <c r="G26" i="15"/>
  <c r="G22" i="15"/>
  <c r="G10" i="15"/>
  <c r="D59" i="71"/>
  <c r="G59" i="71" s="1"/>
  <c r="G51" i="15"/>
  <c r="G42" i="15"/>
  <c r="G34" i="15"/>
  <c r="G13" i="15"/>
  <c r="G9" i="15"/>
  <c r="G38" i="15"/>
  <c r="G55" i="15"/>
  <c r="G50" i="15"/>
  <c r="G45" i="15"/>
  <c r="G41" i="15"/>
  <c r="G37" i="15"/>
  <c r="G33" i="15"/>
  <c r="G29" i="15"/>
  <c r="G24" i="15"/>
  <c r="G20" i="15"/>
  <c r="G16" i="15"/>
  <c r="G12" i="15"/>
  <c r="G8" i="15"/>
  <c r="G30" i="15"/>
  <c r="Q49" i="93"/>
  <c r="G6" i="15"/>
  <c r="G48" i="15"/>
  <c r="G44" i="15"/>
  <c r="G40" i="15"/>
  <c r="G36" i="15"/>
  <c r="G32" i="15"/>
  <c r="G28" i="15"/>
  <c r="G23" i="15"/>
  <c r="G19" i="15"/>
  <c r="G15" i="15"/>
  <c r="G11" i="15"/>
  <c r="G7" i="15"/>
  <c r="G17" i="15"/>
  <c r="G52" i="15"/>
  <c r="G47" i="15"/>
  <c r="G43" i="15"/>
  <c r="G39" i="15"/>
  <c r="G35" i="15"/>
  <c r="G31" i="15"/>
  <c r="G46" i="15"/>
  <c r="G25" i="15"/>
  <c r="G14" i="15"/>
  <c r="G21" i="15"/>
  <c r="C59" i="109"/>
  <c r="C59" i="93"/>
  <c r="D59" i="93"/>
  <c r="H58" i="108"/>
  <c r="D58" i="108"/>
  <c r="C58" i="108"/>
  <c r="H53" i="108"/>
  <c r="C53" i="108"/>
  <c r="H49" i="108"/>
  <c r="D49" i="108"/>
  <c r="G49" i="108" s="1"/>
  <c r="C49" i="108"/>
  <c r="I27" i="108"/>
  <c r="H27" i="108"/>
  <c r="C27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1" i="108"/>
  <c r="L22" i="108"/>
  <c r="L23" i="108"/>
  <c r="L24" i="108"/>
  <c r="L25" i="108"/>
  <c r="L26" i="108"/>
  <c r="L28" i="108"/>
  <c r="L29" i="108"/>
  <c r="L30" i="108"/>
  <c r="L31" i="108"/>
  <c r="L32" i="108"/>
  <c r="L33" i="108"/>
  <c r="L34" i="108"/>
  <c r="L35" i="108"/>
  <c r="L36" i="108"/>
  <c r="L37" i="108"/>
  <c r="L38" i="108"/>
  <c r="L39" i="108"/>
  <c r="L40" i="108"/>
  <c r="L41" i="108"/>
  <c r="L42" i="108"/>
  <c r="L43" i="108"/>
  <c r="L44" i="108"/>
  <c r="L45" i="108"/>
  <c r="L46" i="108"/>
  <c r="L47" i="108"/>
  <c r="L48" i="108"/>
  <c r="L50" i="108"/>
  <c r="L51" i="108"/>
  <c r="L52" i="108"/>
  <c r="L53" i="108"/>
  <c r="L54" i="108"/>
  <c r="L55" i="108"/>
  <c r="L56" i="108"/>
  <c r="L57" i="108"/>
  <c r="L58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1" i="108"/>
  <c r="G22" i="108"/>
  <c r="G23" i="108"/>
  <c r="G24" i="108"/>
  <c r="G25" i="108"/>
  <c r="G26" i="108"/>
  <c r="G28" i="108"/>
  <c r="G29" i="108"/>
  <c r="G30" i="108"/>
  <c r="G31" i="108"/>
  <c r="G32" i="108"/>
  <c r="G33" i="108"/>
  <c r="G34" i="108"/>
  <c r="G35" i="108"/>
  <c r="G36" i="108"/>
  <c r="G37" i="108"/>
  <c r="G38" i="108"/>
  <c r="G39" i="108"/>
  <c r="G40" i="108"/>
  <c r="G41" i="108"/>
  <c r="G42" i="108"/>
  <c r="G43" i="108"/>
  <c r="G44" i="108"/>
  <c r="G45" i="108"/>
  <c r="G46" i="108"/>
  <c r="G47" i="108"/>
  <c r="G48" i="108"/>
  <c r="G50" i="108"/>
  <c r="G51" i="108"/>
  <c r="G52" i="108"/>
  <c r="G54" i="108"/>
  <c r="G55" i="108"/>
  <c r="G56" i="108"/>
  <c r="G57" i="108"/>
  <c r="G6" i="108"/>
  <c r="O7" i="108"/>
  <c r="S7" i="109" s="1"/>
  <c r="P7" i="108"/>
  <c r="O8" i="108"/>
  <c r="S8" i="109" s="1"/>
  <c r="P8" i="108"/>
  <c r="O9" i="108"/>
  <c r="S9" i="109" s="1"/>
  <c r="P9" i="108"/>
  <c r="T9" i="109" s="1"/>
  <c r="O10" i="108"/>
  <c r="S10" i="109" s="1"/>
  <c r="P10" i="108"/>
  <c r="T10" i="109" s="1"/>
  <c r="O11" i="108"/>
  <c r="S11" i="109" s="1"/>
  <c r="P11" i="108"/>
  <c r="T11" i="109" s="1"/>
  <c r="O12" i="108"/>
  <c r="S12" i="109" s="1"/>
  <c r="P12" i="108"/>
  <c r="T12" i="109" s="1"/>
  <c r="O13" i="108"/>
  <c r="S13" i="109" s="1"/>
  <c r="P13" i="108"/>
  <c r="T13" i="109" s="1"/>
  <c r="O14" i="108"/>
  <c r="S14" i="109" s="1"/>
  <c r="P14" i="108"/>
  <c r="O15" i="108"/>
  <c r="S15" i="109" s="1"/>
  <c r="P15" i="108"/>
  <c r="O16" i="108"/>
  <c r="S16" i="109" s="1"/>
  <c r="P16" i="108"/>
  <c r="T16" i="109" s="1"/>
  <c r="O17" i="108"/>
  <c r="S17" i="109" s="1"/>
  <c r="P17" i="108"/>
  <c r="T17" i="109" s="1"/>
  <c r="O18" i="108"/>
  <c r="S18" i="109" s="1"/>
  <c r="P18" i="108"/>
  <c r="T18" i="109" s="1"/>
  <c r="O19" i="108"/>
  <c r="S19" i="109" s="1"/>
  <c r="P19" i="108"/>
  <c r="T19" i="109" s="1"/>
  <c r="O20" i="108"/>
  <c r="S20" i="109" s="1"/>
  <c r="P20" i="108"/>
  <c r="T20" i="109" s="1"/>
  <c r="O21" i="108"/>
  <c r="S21" i="109" s="1"/>
  <c r="P21" i="108"/>
  <c r="T21" i="109" s="1"/>
  <c r="O22" i="108"/>
  <c r="S22" i="109" s="1"/>
  <c r="P22" i="108"/>
  <c r="T22" i="109" s="1"/>
  <c r="O23" i="108"/>
  <c r="S23" i="109" s="1"/>
  <c r="P23" i="108"/>
  <c r="T23" i="109" s="1"/>
  <c r="O24" i="108"/>
  <c r="S24" i="109" s="1"/>
  <c r="P24" i="108"/>
  <c r="T24" i="109" s="1"/>
  <c r="O25" i="108"/>
  <c r="S25" i="109" s="1"/>
  <c r="P25" i="108"/>
  <c r="T25" i="109" s="1"/>
  <c r="O26" i="108"/>
  <c r="S26" i="109" s="1"/>
  <c r="P26" i="108"/>
  <c r="T26" i="109" s="1"/>
  <c r="O28" i="108"/>
  <c r="S28" i="109" s="1"/>
  <c r="P28" i="108"/>
  <c r="T28" i="109" s="1"/>
  <c r="O29" i="108"/>
  <c r="S29" i="109" s="1"/>
  <c r="P29" i="108"/>
  <c r="T29" i="109" s="1"/>
  <c r="O30" i="108"/>
  <c r="S30" i="109" s="1"/>
  <c r="P30" i="108"/>
  <c r="T30" i="109" s="1"/>
  <c r="O31" i="108"/>
  <c r="S31" i="109" s="1"/>
  <c r="P31" i="108"/>
  <c r="T31" i="109" s="1"/>
  <c r="O32" i="108"/>
  <c r="S32" i="109" s="1"/>
  <c r="P32" i="108"/>
  <c r="T32" i="109" s="1"/>
  <c r="O33" i="108"/>
  <c r="S33" i="109" s="1"/>
  <c r="P33" i="108"/>
  <c r="T33" i="109" s="1"/>
  <c r="O34" i="108"/>
  <c r="S34" i="109" s="1"/>
  <c r="P34" i="108"/>
  <c r="T34" i="109" s="1"/>
  <c r="O35" i="108"/>
  <c r="S35" i="109" s="1"/>
  <c r="P35" i="108"/>
  <c r="T35" i="109" s="1"/>
  <c r="O36" i="108"/>
  <c r="S36" i="109" s="1"/>
  <c r="P36" i="108"/>
  <c r="T36" i="109" s="1"/>
  <c r="O37" i="108"/>
  <c r="S37" i="109" s="1"/>
  <c r="P37" i="108"/>
  <c r="T37" i="109" s="1"/>
  <c r="O38" i="108"/>
  <c r="S38" i="109" s="1"/>
  <c r="P38" i="108"/>
  <c r="O39" i="108"/>
  <c r="S39" i="109" s="1"/>
  <c r="P39" i="108"/>
  <c r="T39" i="109" s="1"/>
  <c r="O40" i="108"/>
  <c r="S40" i="109" s="1"/>
  <c r="P40" i="108"/>
  <c r="T40" i="109" s="1"/>
  <c r="O41" i="108"/>
  <c r="S41" i="109" s="1"/>
  <c r="P41" i="108"/>
  <c r="T41" i="109" s="1"/>
  <c r="O42" i="108"/>
  <c r="S42" i="109" s="1"/>
  <c r="P42" i="108"/>
  <c r="T42" i="109" s="1"/>
  <c r="O43" i="108"/>
  <c r="S43" i="109" s="1"/>
  <c r="P43" i="108"/>
  <c r="T43" i="109" s="1"/>
  <c r="O44" i="108"/>
  <c r="S44" i="109" s="1"/>
  <c r="P44" i="108"/>
  <c r="T44" i="109" s="1"/>
  <c r="O45" i="108"/>
  <c r="S45" i="109" s="1"/>
  <c r="P45" i="108"/>
  <c r="O46" i="108"/>
  <c r="S46" i="109" s="1"/>
  <c r="P46" i="108"/>
  <c r="T46" i="109" s="1"/>
  <c r="O47" i="108"/>
  <c r="S47" i="109" s="1"/>
  <c r="P47" i="108"/>
  <c r="T47" i="109" s="1"/>
  <c r="O48" i="108"/>
  <c r="S48" i="109" s="1"/>
  <c r="P48" i="108"/>
  <c r="T48" i="109" s="1"/>
  <c r="O50" i="108"/>
  <c r="S50" i="109" s="1"/>
  <c r="P50" i="108"/>
  <c r="T50" i="109" s="1"/>
  <c r="O51" i="108"/>
  <c r="S51" i="109" s="1"/>
  <c r="P51" i="108"/>
  <c r="T51" i="109" s="1"/>
  <c r="O52" i="108"/>
  <c r="S52" i="109" s="1"/>
  <c r="P52" i="108"/>
  <c r="T52" i="109" s="1"/>
  <c r="O54" i="108"/>
  <c r="S54" i="109" s="1"/>
  <c r="P54" i="108"/>
  <c r="T54" i="109" s="1"/>
  <c r="O55" i="108"/>
  <c r="S55" i="109" s="1"/>
  <c r="P55" i="108"/>
  <c r="T55" i="109" s="1"/>
  <c r="O56" i="108"/>
  <c r="S56" i="109" s="1"/>
  <c r="P56" i="108"/>
  <c r="T56" i="109" s="1"/>
  <c r="O57" i="108"/>
  <c r="S57" i="109" s="1"/>
  <c r="P57" i="108"/>
  <c r="T57" i="109" s="1"/>
  <c r="P6" i="108"/>
  <c r="O6" i="108"/>
  <c r="M7" i="108"/>
  <c r="Q7" i="109" s="1"/>
  <c r="N7" i="108"/>
  <c r="R7" i="109" s="1"/>
  <c r="M8" i="108"/>
  <c r="Q8" i="109" s="1"/>
  <c r="N8" i="108"/>
  <c r="M9" i="108"/>
  <c r="Q9" i="109" s="1"/>
  <c r="N9" i="108"/>
  <c r="M10" i="108"/>
  <c r="Q10" i="109" s="1"/>
  <c r="N10" i="108"/>
  <c r="M11" i="108"/>
  <c r="Q11" i="109" s="1"/>
  <c r="N11" i="108"/>
  <c r="M12" i="108"/>
  <c r="Q12" i="109" s="1"/>
  <c r="N12" i="108"/>
  <c r="M13" i="108"/>
  <c r="Q13" i="109" s="1"/>
  <c r="N13" i="108"/>
  <c r="M14" i="108"/>
  <c r="Q14" i="109" s="1"/>
  <c r="N14" i="108"/>
  <c r="M15" i="108"/>
  <c r="Q15" i="109" s="1"/>
  <c r="N15" i="108"/>
  <c r="M16" i="108"/>
  <c r="Q16" i="109" s="1"/>
  <c r="N16" i="108"/>
  <c r="M17" i="108"/>
  <c r="Q17" i="109" s="1"/>
  <c r="N17" i="108"/>
  <c r="M18" i="108"/>
  <c r="Q18" i="109" s="1"/>
  <c r="N18" i="108"/>
  <c r="M19" i="108"/>
  <c r="Q19" i="109" s="1"/>
  <c r="N19" i="108"/>
  <c r="M20" i="108"/>
  <c r="Q20" i="109" s="1"/>
  <c r="N20" i="108"/>
  <c r="M21" i="108"/>
  <c r="Q21" i="109" s="1"/>
  <c r="N21" i="108"/>
  <c r="R21" i="109" s="1"/>
  <c r="M22" i="108"/>
  <c r="Q22" i="109" s="1"/>
  <c r="N22" i="108"/>
  <c r="M23" i="108"/>
  <c r="Q23" i="109" s="1"/>
  <c r="N23" i="108"/>
  <c r="R23" i="109" s="1"/>
  <c r="M24" i="108"/>
  <c r="Q24" i="109" s="1"/>
  <c r="N24" i="108"/>
  <c r="M25" i="108"/>
  <c r="Q25" i="109" s="1"/>
  <c r="N25" i="108"/>
  <c r="M26" i="108"/>
  <c r="Q26" i="109" s="1"/>
  <c r="N26" i="108"/>
  <c r="M28" i="108"/>
  <c r="Q28" i="109" s="1"/>
  <c r="N28" i="108"/>
  <c r="R28" i="109" s="1"/>
  <c r="M29" i="108"/>
  <c r="Q29" i="109" s="1"/>
  <c r="N29" i="108"/>
  <c r="M30" i="108"/>
  <c r="Q30" i="109" s="1"/>
  <c r="N30" i="108"/>
  <c r="M31" i="108"/>
  <c r="Q31" i="109" s="1"/>
  <c r="N31" i="108"/>
  <c r="M32" i="108"/>
  <c r="Q32" i="109" s="1"/>
  <c r="N32" i="108"/>
  <c r="M33" i="108"/>
  <c r="Q33" i="109" s="1"/>
  <c r="N33" i="108"/>
  <c r="M34" i="108"/>
  <c r="Q34" i="109" s="1"/>
  <c r="N34" i="108"/>
  <c r="M35" i="108"/>
  <c r="Q35" i="109" s="1"/>
  <c r="N35" i="108"/>
  <c r="M36" i="108"/>
  <c r="Q36" i="109" s="1"/>
  <c r="N36" i="108"/>
  <c r="M37" i="108"/>
  <c r="Q37" i="109" s="1"/>
  <c r="N37" i="108"/>
  <c r="M38" i="108"/>
  <c r="Q38" i="109" s="1"/>
  <c r="N38" i="108"/>
  <c r="M39" i="108"/>
  <c r="Q39" i="109" s="1"/>
  <c r="N39" i="108"/>
  <c r="R39" i="109" s="1"/>
  <c r="M40" i="108"/>
  <c r="Q40" i="109" s="1"/>
  <c r="N40" i="108"/>
  <c r="M41" i="108"/>
  <c r="Q41" i="109" s="1"/>
  <c r="N41" i="108"/>
  <c r="M42" i="108"/>
  <c r="Q42" i="109" s="1"/>
  <c r="N42" i="108"/>
  <c r="M43" i="108"/>
  <c r="Q43" i="109" s="1"/>
  <c r="N43" i="108"/>
  <c r="M44" i="108"/>
  <c r="Q44" i="109" s="1"/>
  <c r="N44" i="108"/>
  <c r="M45" i="108"/>
  <c r="Q45" i="109" s="1"/>
  <c r="N45" i="108"/>
  <c r="M46" i="108"/>
  <c r="Q46" i="109" s="1"/>
  <c r="N46" i="108"/>
  <c r="M47" i="108"/>
  <c r="Q47" i="109" s="1"/>
  <c r="N47" i="108"/>
  <c r="M48" i="108"/>
  <c r="Q48" i="109" s="1"/>
  <c r="N48" i="108"/>
  <c r="M50" i="108"/>
  <c r="Q50" i="109" s="1"/>
  <c r="N50" i="108"/>
  <c r="R50" i="109" s="1"/>
  <c r="M51" i="108"/>
  <c r="Q51" i="109" s="1"/>
  <c r="N51" i="108"/>
  <c r="M52" i="108"/>
  <c r="Q52" i="109" s="1"/>
  <c r="N52" i="108"/>
  <c r="M54" i="108"/>
  <c r="Q54" i="109" s="1"/>
  <c r="N54" i="108"/>
  <c r="M55" i="108"/>
  <c r="Q55" i="109" s="1"/>
  <c r="N55" i="108"/>
  <c r="M56" i="108"/>
  <c r="Q56" i="109" s="1"/>
  <c r="N56" i="108"/>
  <c r="M57" i="108"/>
  <c r="Q57" i="109" s="1"/>
  <c r="N57" i="108"/>
  <c r="N6" i="108"/>
  <c r="M6" i="108"/>
  <c r="Q6" i="109" s="1"/>
  <c r="H58" i="73"/>
  <c r="D58" i="73"/>
  <c r="D59" i="73" s="1"/>
  <c r="C58" i="73"/>
  <c r="H53" i="73"/>
  <c r="C53" i="73"/>
  <c r="H49" i="73"/>
  <c r="C49" i="73"/>
  <c r="H27" i="73"/>
  <c r="C27" i="73"/>
  <c r="L7" i="73"/>
  <c r="L8" i="73"/>
  <c r="L9" i="73"/>
  <c r="L10" i="73"/>
  <c r="L11" i="73"/>
  <c r="L12" i="73"/>
  <c r="L13" i="73"/>
  <c r="L14" i="73"/>
  <c r="L15" i="73"/>
  <c r="L16" i="73"/>
  <c r="L17" i="73"/>
  <c r="L18" i="73"/>
  <c r="L19" i="73"/>
  <c r="L20" i="73"/>
  <c r="L21" i="73"/>
  <c r="L22" i="73"/>
  <c r="L23" i="73"/>
  <c r="L24" i="73"/>
  <c r="L25" i="73"/>
  <c r="L26" i="73"/>
  <c r="L28" i="73"/>
  <c r="L29" i="73"/>
  <c r="L30" i="73"/>
  <c r="L32" i="73"/>
  <c r="L34" i="73"/>
  <c r="L35" i="73"/>
  <c r="L36" i="73"/>
  <c r="L37" i="73"/>
  <c r="L38" i="73"/>
  <c r="L40" i="73"/>
  <c r="L42" i="73"/>
  <c r="L43" i="73"/>
  <c r="L44" i="73"/>
  <c r="L46" i="73"/>
  <c r="L47" i="73"/>
  <c r="L48" i="73"/>
  <c r="L50" i="73"/>
  <c r="L51" i="73"/>
  <c r="L52" i="73"/>
  <c r="L55" i="73"/>
  <c r="L56" i="73"/>
  <c r="L57" i="73"/>
  <c r="L6" i="73"/>
  <c r="G7" i="73"/>
  <c r="G8" i="73"/>
  <c r="G9" i="73"/>
  <c r="G10" i="73"/>
  <c r="G11" i="73"/>
  <c r="G12" i="73"/>
  <c r="G13" i="73"/>
  <c r="G14" i="73"/>
  <c r="G15" i="73"/>
  <c r="G16" i="73"/>
  <c r="G17" i="73"/>
  <c r="G18" i="73"/>
  <c r="G19" i="73"/>
  <c r="G20" i="73"/>
  <c r="G21" i="73"/>
  <c r="G22" i="73"/>
  <c r="G23" i="73"/>
  <c r="G24" i="73"/>
  <c r="G25" i="73"/>
  <c r="G26" i="73"/>
  <c r="G28" i="73"/>
  <c r="G29" i="73"/>
  <c r="G30" i="73"/>
  <c r="G31" i="73"/>
  <c r="G32" i="73"/>
  <c r="G33" i="73"/>
  <c r="G34" i="73"/>
  <c r="G35" i="73"/>
  <c r="G36" i="73"/>
  <c r="G37" i="73"/>
  <c r="G38" i="73"/>
  <c r="G39" i="73"/>
  <c r="G40" i="73"/>
  <c r="G41" i="73"/>
  <c r="G42" i="73"/>
  <c r="G43" i="73"/>
  <c r="G44" i="73"/>
  <c r="G45" i="73"/>
  <c r="G46" i="73"/>
  <c r="G47" i="73"/>
  <c r="G48" i="73"/>
  <c r="G50" i="73"/>
  <c r="G51" i="73"/>
  <c r="G52" i="73"/>
  <c r="G54" i="73"/>
  <c r="G55" i="73"/>
  <c r="G56" i="73"/>
  <c r="G57" i="73"/>
  <c r="G6" i="73"/>
  <c r="H7" i="112"/>
  <c r="H8" i="112"/>
  <c r="H9" i="112"/>
  <c r="H10" i="112"/>
  <c r="H11" i="112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30" i="112"/>
  <c r="H31" i="112"/>
  <c r="H32" i="112"/>
  <c r="H33" i="112"/>
  <c r="H34" i="112"/>
  <c r="H35" i="112"/>
  <c r="H36" i="112"/>
  <c r="H37" i="112"/>
  <c r="H38" i="112"/>
  <c r="H39" i="112"/>
  <c r="H40" i="112"/>
  <c r="H41" i="112"/>
  <c r="H42" i="112"/>
  <c r="H43" i="112"/>
  <c r="H44" i="112"/>
  <c r="H45" i="112"/>
  <c r="H46" i="112"/>
  <c r="H47" i="112"/>
  <c r="H48" i="112"/>
  <c r="H49" i="112"/>
  <c r="H50" i="112"/>
  <c r="H51" i="112"/>
  <c r="H52" i="112"/>
  <c r="H53" i="112"/>
  <c r="H54" i="112"/>
  <c r="H55" i="112"/>
  <c r="H56" i="112"/>
  <c r="H6" i="112"/>
  <c r="U10" i="105"/>
  <c r="V10" i="105"/>
  <c r="Y10" i="105"/>
  <c r="H59" i="73" l="1"/>
  <c r="H59" i="108"/>
  <c r="T45" i="109"/>
  <c r="T38" i="109"/>
  <c r="T15" i="109"/>
  <c r="T14" i="109"/>
  <c r="T8" i="109"/>
  <c r="T7" i="109"/>
  <c r="U7" i="109" s="1"/>
  <c r="Q27" i="109"/>
  <c r="T58" i="109"/>
  <c r="Q53" i="109"/>
  <c r="S58" i="109"/>
  <c r="S49" i="109"/>
  <c r="D59" i="108"/>
  <c r="G59" i="108" s="1"/>
  <c r="T53" i="109"/>
  <c r="Q58" i="109"/>
  <c r="Q49" i="109"/>
  <c r="S53" i="109"/>
  <c r="F59" i="15"/>
  <c r="U39" i="109"/>
  <c r="U23" i="109"/>
  <c r="U21" i="109"/>
  <c r="U50" i="109"/>
  <c r="U28" i="109"/>
  <c r="G49" i="73"/>
  <c r="G58" i="108"/>
  <c r="P53" i="108"/>
  <c r="Q39" i="108"/>
  <c r="O27" i="108"/>
  <c r="P58" i="108"/>
  <c r="P49" i="108"/>
  <c r="T49" i="108" s="1"/>
  <c r="Q21" i="108"/>
  <c r="G27" i="73"/>
  <c r="G53" i="73"/>
  <c r="Q23" i="108"/>
  <c r="Q7" i="108"/>
  <c r="P27" i="108"/>
  <c r="O58" i="108"/>
  <c r="O49" i="108"/>
  <c r="O53" i="108"/>
  <c r="G58" i="73"/>
  <c r="C59" i="73"/>
  <c r="Q56" i="108"/>
  <c r="R56" i="109"/>
  <c r="U56" i="109" s="1"/>
  <c r="Q54" i="108"/>
  <c r="R54" i="109"/>
  <c r="Q51" i="108"/>
  <c r="R51" i="109"/>
  <c r="U51" i="109" s="1"/>
  <c r="Q48" i="108"/>
  <c r="R48" i="109"/>
  <c r="U48" i="109" s="1"/>
  <c r="Q46" i="108"/>
  <c r="R46" i="109"/>
  <c r="U46" i="109" s="1"/>
  <c r="Q44" i="108"/>
  <c r="R44" i="109"/>
  <c r="U44" i="109" s="1"/>
  <c r="Q42" i="108"/>
  <c r="R42" i="109"/>
  <c r="U42" i="109" s="1"/>
  <c r="Q40" i="108"/>
  <c r="R40" i="109"/>
  <c r="U40" i="109" s="1"/>
  <c r="Q38" i="108"/>
  <c r="R38" i="109"/>
  <c r="U38" i="109" s="1"/>
  <c r="Q36" i="108"/>
  <c r="R36" i="109"/>
  <c r="U36" i="109" s="1"/>
  <c r="Q34" i="108"/>
  <c r="R34" i="109"/>
  <c r="U34" i="109" s="1"/>
  <c r="Q32" i="108"/>
  <c r="R32" i="109"/>
  <c r="U32" i="109" s="1"/>
  <c r="Q30" i="108"/>
  <c r="R30" i="109"/>
  <c r="U30" i="109" s="1"/>
  <c r="Q25" i="108"/>
  <c r="R25" i="109"/>
  <c r="U25" i="109" s="1"/>
  <c r="Q19" i="108"/>
  <c r="R19" i="109"/>
  <c r="U19" i="109" s="1"/>
  <c r="Q17" i="108"/>
  <c r="R17" i="109"/>
  <c r="U17" i="109" s="1"/>
  <c r="Q15" i="108"/>
  <c r="R15" i="109"/>
  <c r="Q13" i="108"/>
  <c r="R13" i="109"/>
  <c r="U13" i="109" s="1"/>
  <c r="Q11" i="108"/>
  <c r="R11" i="109"/>
  <c r="U11" i="109" s="1"/>
  <c r="Q9" i="108"/>
  <c r="R9" i="109"/>
  <c r="U9" i="109" s="1"/>
  <c r="L27" i="73"/>
  <c r="L49" i="73"/>
  <c r="L53" i="73"/>
  <c r="L58" i="73"/>
  <c r="L59" i="73"/>
  <c r="N27" i="108"/>
  <c r="R6" i="109"/>
  <c r="Q57" i="108"/>
  <c r="R57" i="109"/>
  <c r="U57" i="109" s="1"/>
  <c r="Q55" i="108"/>
  <c r="R55" i="109"/>
  <c r="U55" i="109" s="1"/>
  <c r="Q52" i="108"/>
  <c r="R52" i="109"/>
  <c r="U52" i="109" s="1"/>
  <c r="Q47" i="108"/>
  <c r="R47" i="109"/>
  <c r="U47" i="109" s="1"/>
  <c r="Q45" i="108"/>
  <c r="R45" i="109"/>
  <c r="Q43" i="108"/>
  <c r="R43" i="109"/>
  <c r="U43" i="109" s="1"/>
  <c r="Q41" i="108"/>
  <c r="R41" i="109"/>
  <c r="U41" i="109" s="1"/>
  <c r="Q37" i="108"/>
  <c r="R37" i="109"/>
  <c r="U37" i="109" s="1"/>
  <c r="Q35" i="108"/>
  <c r="R35" i="109"/>
  <c r="U35" i="109" s="1"/>
  <c r="Q33" i="108"/>
  <c r="R33" i="109"/>
  <c r="U33" i="109" s="1"/>
  <c r="Q31" i="108"/>
  <c r="R31" i="109"/>
  <c r="U31" i="109" s="1"/>
  <c r="Q29" i="108"/>
  <c r="R29" i="109"/>
  <c r="U29" i="109" s="1"/>
  <c r="Q26" i="108"/>
  <c r="R26" i="109"/>
  <c r="U26" i="109" s="1"/>
  <c r="Q24" i="108"/>
  <c r="R24" i="109"/>
  <c r="U24" i="109" s="1"/>
  <c r="Q22" i="108"/>
  <c r="R22" i="109"/>
  <c r="U22" i="109" s="1"/>
  <c r="Q20" i="108"/>
  <c r="R20" i="109"/>
  <c r="U20" i="109" s="1"/>
  <c r="Q18" i="108"/>
  <c r="R18" i="109"/>
  <c r="U18" i="109" s="1"/>
  <c r="Q16" i="108"/>
  <c r="R16" i="109"/>
  <c r="U16" i="109" s="1"/>
  <c r="Q14" i="108"/>
  <c r="R14" i="109"/>
  <c r="Q12" i="108"/>
  <c r="R12" i="109"/>
  <c r="U12" i="109" s="1"/>
  <c r="Q10" i="108"/>
  <c r="R10" i="109"/>
  <c r="U10" i="109" s="1"/>
  <c r="Q8" i="108"/>
  <c r="R8" i="109"/>
  <c r="M58" i="108"/>
  <c r="N53" i="108"/>
  <c r="I59" i="108"/>
  <c r="L59" i="108" s="1"/>
  <c r="L49" i="108"/>
  <c r="M27" i="108"/>
  <c r="L27" i="108"/>
  <c r="M53" i="108"/>
  <c r="G53" i="108"/>
  <c r="C59" i="108"/>
  <c r="N49" i="108"/>
  <c r="M49" i="108"/>
  <c r="G27" i="108"/>
  <c r="N58" i="108"/>
  <c r="Q50" i="108"/>
  <c r="Q28" i="108"/>
  <c r="Q6" i="108"/>
  <c r="R49" i="108" l="1"/>
  <c r="U49" i="108"/>
  <c r="U8" i="109"/>
  <c r="T49" i="109"/>
  <c r="U15" i="109"/>
  <c r="U14" i="109"/>
  <c r="U45" i="109"/>
  <c r="R58" i="109"/>
  <c r="R53" i="109"/>
  <c r="U53" i="109" s="1"/>
  <c r="R27" i="109"/>
  <c r="Q59" i="109"/>
  <c r="R49" i="109"/>
  <c r="U54" i="109"/>
  <c r="Q49" i="108"/>
  <c r="Q53" i="108"/>
  <c r="Q58" i="108"/>
  <c r="P59" i="108"/>
  <c r="Q27" i="108"/>
  <c r="O59" i="108"/>
  <c r="G59" i="73"/>
  <c r="M59" i="108"/>
  <c r="N59" i="108"/>
  <c r="U49" i="109" l="1"/>
  <c r="R59" i="109"/>
  <c r="U58" i="109"/>
  <c r="Q59" i="108"/>
  <c r="Y7" i="105" l="1"/>
  <c r="Y8" i="105"/>
  <c r="Y9" i="105"/>
  <c r="Y11" i="105"/>
  <c r="Y12" i="105"/>
  <c r="Y13" i="105"/>
  <c r="Y14" i="105"/>
  <c r="Y15" i="105"/>
  <c r="Y16" i="105"/>
  <c r="Y17" i="105"/>
  <c r="Y18" i="105"/>
  <c r="Y19" i="105"/>
  <c r="Y20" i="105"/>
  <c r="Y21" i="105"/>
  <c r="Y22" i="105"/>
  <c r="Y23" i="105"/>
  <c r="Y24" i="105"/>
  <c r="Y25" i="105"/>
  <c r="Y26" i="105"/>
  <c r="Y28" i="105"/>
  <c r="Y29" i="105"/>
  <c r="Y30" i="105"/>
  <c r="Y31" i="105"/>
  <c r="Y32" i="105"/>
  <c r="Y33" i="105"/>
  <c r="Y34" i="105"/>
  <c r="Y35" i="105"/>
  <c r="Y36" i="105"/>
  <c r="Y37" i="105"/>
  <c r="Y38" i="105"/>
  <c r="Y39" i="105"/>
  <c r="Y40" i="105"/>
  <c r="Y41" i="105"/>
  <c r="Y42" i="105"/>
  <c r="Y43" i="105"/>
  <c r="Y44" i="105"/>
  <c r="Y45" i="105"/>
  <c r="Y46" i="105"/>
  <c r="Y47" i="105"/>
  <c r="Y48" i="105"/>
  <c r="Y50" i="105"/>
  <c r="Y51" i="105"/>
  <c r="Y52" i="105"/>
  <c r="Y54" i="105"/>
  <c r="Y55" i="105"/>
  <c r="Y56" i="105"/>
  <c r="Y57" i="105"/>
  <c r="Y6" i="105"/>
  <c r="U7" i="105"/>
  <c r="V7" i="105"/>
  <c r="U8" i="105"/>
  <c r="V8" i="105"/>
  <c r="U9" i="105"/>
  <c r="V9" i="105"/>
  <c r="U11" i="105"/>
  <c r="V11" i="105"/>
  <c r="U12" i="105"/>
  <c r="V12" i="105"/>
  <c r="U13" i="105"/>
  <c r="V13" i="105"/>
  <c r="U14" i="105"/>
  <c r="V14" i="105"/>
  <c r="U15" i="105"/>
  <c r="V15" i="105"/>
  <c r="U16" i="105"/>
  <c r="V16" i="105"/>
  <c r="U17" i="105"/>
  <c r="V17" i="105"/>
  <c r="U18" i="105"/>
  <c r="V18" i="105"/>
  <c r="U19" i="105"/>
  <c r="V19" i="105"/>
  <c r="U20" i="105"/>
  <c r="V20" i="105"/>
  <c r="U21" i="105"/>
  <c r="V21" i="105"/>
  <c r="U22" i="105"/>
  <c r="V22" i="105"/>
  <c r="U23" i="105"/>
  <c r="V23" i="105"/>
  <c r="U24" i="105"/>
  <c r="V24" i="105"/>
  <c r="U25" i="105"/>
  <c r="V25" i="105"/>
  <c r="U26" i="105"/>
  <c r="V26" i="105"/>
  <c r="V29" i="105"/>
  <c r="V30" i="105"/>
  <c r="V31" i="105"/>
  <c r="V32" i="105"/>
  <c r="V33" i="105"/>
  <c r="V34" i="105"/>
  <c r="V35" i="105"/>
  <c r="V36" i="105"/>
  <c r="V37" i="105"/>
  <c r="V38" i="105"/>
  <c r="V39" i="105"/>
  <c r="V40" i="105"/>
  <c r="V41" i="105"/>
  <c r="V42" i="105"/>
  <c r="V43" i="105"/>
  <c r="V44" i="105"/>
  <c r="V45" i="105"/>
  <c r="V46" i="105"/>
  <c r="V47" i="105"/>
  <c r="V48" i="105"/>
  <c r="V50" i="105"/>
  <c r="U51" i="105"/>
  <c r="V51" i="105"/>
  <c r="U52" i="105"/>
  <c r="V52" i="105"/>
  <c r="U54" i="105"/>
  <c r="U55" i="105"/>
  <c r="V55" i="105"/>
  <c r="U56" i="105"/>
  <c r="V56" i="105"/>
  <c r="U57" i="105"/>
  <c r="V57" i="105"/>
  <c r="U58" i="105" l="1"/>
  <c r="V53" i="105"/>
  <c r="U6" i="105"/>
  <c r="U27" i="105" s="1"/>
  <c r="U50" i="105"/>
  <c r="U53" i="105" s="1"/>
  <c r="U49" i="105"/>
  <c r="V54" i="105"/>
  <c r="V58" i="105" s="1"/>
  <c r="V28" i="105"/>
  <c r="V49" i="105" s="1"/>
  <c r="V6" i="105"/>
  <c r="V27" i="105" s="1"/>
  <c r="D58" i="107"/>
  <c r="E58" i="107"/>
  <c r="F58" i="107"/>
  <c r="G58" i="107"/>
  <c r="H58" i="107"/>
  <c r="I58" i="107"/>
  <c r="J58" i="107"/>
  <c r="K58" i="107"/>
  <c r="L58" i="107"/>
  <c r="M58" i="107"/>
  <c r="N58" i="107"/>
  <c r="C58" i="107"/>
  <c r="D53" i="107"/>
  <c r="E53" i="107"/>
  <c r="F53" i="107"/>
  <c r="G53" i="107"/>
  <c r="H53" i="107"/>
  <c r="I53" i="107"/>
  <c r="J53" i="107"/>
  <c r="K53" i="107"/>
  <c r="L53" i="107"/>
  <c r="M53" i="107"/>
  <c r="N53" i="107"/>
  <c r="C53" i="107"/>
  <c r="D49" i="107"/>
  <c r="E49" i="107"/>
  <c r="F49" i="107"/>
  <c r="G49" i="107"/>
  <c r="H49" i="107"/>
  <c r="I49" i="107"/>
  <c r="J49" i="107"/>
  <c r="K49" i="107"/>
  <c r="L49" i="107"/>
  <c r="M49" i="107"/>
  <c r="N49" i="107"/>
  <c r="C49" i="107"/>
  <c r="V59" i="105" l="1"/>
  <c r="U59" i="105"/>
  <c r="C59" i="107"/>
  <c r="K59" i="107"/>
  <c r="G59" i="107"/>
  <c r="N59" i="107"/>
  <c r="J59" i="107"/>
  <c r="F59" i="107"/>
  <c r="M59" i="107"/>
  <c r="I59" i="107"/>
  <c r="E59" i="107"/>
  <c r="L59" i="107"/>
  <c r="H59" i="107"/>
  <c r="D59" i="107"/>
  <c r="D58" i="103" l="1"/>
  <c r="E58" i="103"/>
  <c r="F58" i="103"/>
  <c r="G58" i="103"/>
  <c r="H58" i="103"/>
  <c r="I58" i="103"/>
  <c r="J58" i="103"/>
  <c r="K58" i="103"/>
  <c r="L58" i="103"/>
  <c r="C58" i="103"/>
  <c r="D53" i="103"/>
  <c r="E53" i="103"/>
  <c r="F53" i="103"/>
  <c r="G53" i="103"/>
  <c r="H53" i="103"/>
  <c r="I53" i="103"/>
  <c r="J53" i="103"/>
  <c r="K53" i="103"/>
  <c r="L53" i="103"/>
  <c r="C53" i="103"/>
  <c r="D49" i="103"/>
  <c r="E49" i="103"/>
  <c r="F49" i="103"/>
  <c r="G49" i="103"/>
  <c r="H49" i="103"/>
  <c r="I49" i="103"/>
  <c r="J49" i="103"/>
  <c r="K49" i="103"/>
  <c r="L49" i="103"/>
  <c r="C49" i="103"/>
  <c r="D27" i="103"/>
  <c r="E27" i="103"/>
  <c r="F27" i="103"/>
  <c r="G27" i="103"/>
  <c r="H27" i="103"/>
  <c r="I27" i="103"/>
  <c r="J27" i="103"/>
  <c r="K27" i="103"/>
  <c r="L27" i="103"/>
  <c r="M28" i="103"/>
  <c r="N28" i="103"/>
  <c r="M29" i="103"/>
  <c r="N29" i="103"/>
  <c r="M30" i="103"/>
  <c r="N30" i="103"/>
  <c r="M31" i="103"/>
  <c r="N31" i="103"/>
  <c r="M32" i="103"/>
  <c r="N32" i="103"/>
  <c r="M33" i="103"/>
  <c r="N33" i="103"/>
  <c r="M34" i="103"/>
  <c r="N34" i="103"/>
  <c r="M35" i="103"/>
  <c r="N35" i="103"/>
  <c r="M36" i="103"/>
  <c r="N36" i="103"/>
  <c r="M37" i="103"/>
  <c r="N37" i="103"/>
  <c r="M38" i="103"/>
  <c r="N38" i="103"/>
  <c r="M39" i="103"/>
  <c r="N39" i="103"/>
  <c r="M40" i="103"/>
  <c r="N40" i="103"/>
  <c r="M41" i="103"/>
  <c r="O41" i="107" s="1"/>
  <c r="V41" i="109" s="1"/>
  <c r="N41" i="103"/>
  <c r="M42" i="103"/>
  <c r="N42" i="103"/>
  <c r="M43" i="103"/>
  <c r="N43" i="103"/>
  <c r="M44" i="103"/>
  <c r="N44" i="103"/>
  <c r="M45" i="103"/>
  <c r="N45" i="103"/>
  <c r="M46" i="103"/>
  <c r="N46" i="103"/>
  <c r="M47" i="103"/>
  <c r="N47" i="103"/>
  <c r="M48" i="103"/>
  <c r="N48" i="103"/>
  <c r="M50" i="103"/>
  <c r="N50" i="103"/>
  <c r="M51" i="103"/>
  <c r="N51" i="103"/>
  <c r="M52" i="103"/>
  <c r="N52" i="103"/>
  <c r="M54" i="103"/>
  <c r="N54" i="103"/>
  <c r="M55" i="103"/>
  <c r="N55" i="103"/>
  <c r="M56" i="103"/>
  <c r="N56" i="103"/>
  <c r="M57" i="103"/>
  <c r="N57" i="103"/>
  <c r="M7" i="103"/>
  <c r="N7" i="103"/>
  <c r="M8" i="103"/>
  <c r="N8" i="103"/>
  <c r="M9" i="103"/>
  <c r="N9" i="103"/>
  <c r="M10" i="103"/>
  <c r="N10" i="103"/>
  <c r="M11" i="103"/>
  <c r="N11" i="103"/>
  <c r="M12" i="103"/>
  <c r="N12" i="103"/>
  <c r="M13" i="103"/>
  <c r="N13" i="103"/>
  <c r="M14" i="103"/>
  <c r="N14" i="103"/>
  <c r="M15" i="103"/>
  <c r="N15" i="103"/>
  <c r="M16" i="103"/>
  <c r="N16" i="103"/>
  <c r="M17" i="103"/>
  <c r="N17" i="103"/>
  <c r="M18" i="103"/>
  <c r="N18" i="103"/>
  <c r="M19" i="103"/>
  <c r="N19" i="103"/>
  <c r="M20" i="103"/>
  <c r="N20" i="103"/>
  <c r="M21" i="103"/>
  <c r="N21" i="103"/>
  <c r="M22" i="103"/>
  <c r="N22" i="103"/>
  <c r="M23" i="103"/>
  <c r="N23" i="103"/>
  <c r="M24" i="103"/>
  <c r="N24" i="103"/>
  <c r="M25" i="103"/>
  <c r="N25" i="103"/>
  <c r="M26" i="103"/>
  <c r="N26" i="103"/>
  <c r="N6" i="103"/>
  <c r="M6" i="103"/>
  <c r="C27" i="103"/>
  <c r="K7" i="104"/>
  <c r="L7" i="104"/>
  <c r="K8" i="104"/>
  <c r="L8" i="104"/>
  <c r="K9" i="104"/>
  <c r="L9" i="104"/>
  <c r="K10" i="104"/>
  <c r="L10" i="104"/>
  <c r="K11" i="104"/>
  <c r="L11" i="104"/>
  <c r="K12" i="104"/>
  <c r="L12" i="104"/>
  <c r="K13" i="104"/>
  <c r="L13" i="104"/>
  <c r="K14" i="104"/>
  <c r="L14" i="104"/>
  <c r="K15" i="104"/>
  <c r="L15" i="104"/>
  <c r="K16" i="104"/>
  <c r="L16" i="104"/>
  <c r="K17" i="104"/>
  <c r="L17" i="104"/>
  <c r="K18" i="104"/>
  <c r="L18" i="104"/>
  <c r="K19" i="104"/>
  <c r="L19" i="104"/>
  <c r="K20" i="104"/>
  <c r="L20" i="104"/>
  <c r="K21" i="104"/>
  <c r="L21" i="104"/>
  <c r="K22" i="104"/>
  <c r="L22" i="104"/>
  <c r="K23" i="104"/>
  <c r="L23" i="104"/>
  <c r="K24" i="104"/>
  <c r="L24" i="104"/>
  <c r="K25" i="104"/>
  <c r="L25" i="104"/>
  <c r="K26" i="104"/>
  <c r="L26" i="104"/>
  <c r="L28" i="104"/>
  <c r="L29" i="104"/>
  <c r="L30" i="104"/>
  <c r="L31" i="104"/>
  <c r="L32" i="104"/>
  <c r="L33" i="104"/>
  <c r="L34" i="104"/>
  <c r="L35" i="104"/>
  <c r="L36" i="104"/>
  <c r="L37" i="104"/>
  <c r="L38" i="104"/>
  <c r="L39" i="104"/>
  <c r="L40" i="104"/>
  <c r="L41" i="104"/>
  <c r="L42" i="104"/>
  <c r="L43" i="104"/>
  <c r="L44" i="104"/>
  <c r="L45" i="104"/>
  <c r="L46" i="104"/>
  <c r="L47" i="104"/>
  <c r="L48" i="104"/>
  <c r="L50" i="104"/>
  <c r="L51" i="104"/>
  <c r="L52" i="104"/>
  <c r="K54" i="104"/>
  <c r="L54" i="104"/>
  <c r="K55" i="104"/>
  <c r="L55" i="104"/>
  <c r="K56" i="104"/>
  <c r="L56" i="104"/>
  <c r="M56" i="104" s="1"/>
  <c r="K57" i="104"/>
  <c r="L57" i="104"/>
  <c r="L6" i="104"/>
  <c r="K6" i="104"/>
  <c r="K27" i="104" l="1"/>
  <c r="O53" i="103"/>
  <c r="L49" i="104"/>
  <c r="M53" i="103"/>
  <c r="P55" i="107"/>
  <c r="W55" i="109" s="1"/>
  <c r="P50" i="107"/>
  <c r="W50" i="109" s="1"/>
  <c r="P45" i="107"/>
  <c r="W45" i="109" s="1"/>
  <c r="P41" i="107"/>
  <c r="W41" i="109" s="1"/>
  <c r="P37" i="107"/>
  <c r="W37" i="109" s="1"/>
  <c r="P33" i="107"/>
  <c r="W33" i="109" s="1"/>
  <c r="P29" i="107"/>
  <c r="W29" i="109" s="1"/>
  <c r="P24" i="107"/>
  <c r="W24" i="109" s="1"/>
  <c r="P22" i="107"/>
  <c r="W22" i="109" s="1"/>
  <c r="P20" i="107"/>
  <c r="W20" i="109" s="1"/>
  <c r="P16" i="107"/>
  <c r="W16" i="109" s="1"/>
  <c r="P12" i="107"/>
  <c r="W12" i="109" s="1"/>
  <c r="O57" i="107"/>
  <c r="O50" i="107"/>
  <c r="O45" i="107"/>
  <c r="E41" i="15"/>
  <c r="O37" i="107"/>
  <c r="O33" i="107"/>
  <c r="O26" i="107"/>
  <c r="O22" i="107"/>
  <c r="O20" i="107"/>
  <c r="O16" i="107"/>
  <c r="O14" i="107"/>
  <c r="O8" i="107"/>
  <c r="N58" i="103"/>
  <c r="N53" i="103"/>
  <c r="N49" i="103"/>
  <c r="P57" i="107"/>
  <c r="W57" i="109" s="1"/>
  <c r="P52" i="107"/>
  <c r="W52" i="109" s="1"/>
  <c r="P47" i="107"/>
  <c r="P43" i="107"/>
  <c r="W43" i="109" s="1"/>
  <c r="P39" i="107"/>
  <c r="W39" i="109" s="1"/>
  <c r="P35" i="107"/>
  <c r="W35" i="109" s="1"/>
  <c r="P31" i="107"/>
  <c r="W31" i="109" s="1"/>
  <c r="P26" i="107"/>
  <c r="W26" i="109" s="1"/>
  <c r="P18" i="107"/>
  <c r="W18" i="109" s="1"/>
  <c r="P14" i="107"/>
  <c r="W14" i="109" s="1"/>
  <c r="P8" i="107"/>
  <c r="W8" i="109" s="1"/>
  <c r="O52" i="107"/>
  <c r="O47" i="107"/>
  <c r="O43" i="107"/>
  <c r="O39" i="107"/>
  <c r="O35" i="107"/>
  <c r="O31" i="107"/>
  <c r="O24" i="107"/>
  <c r="O18" i="107"/>
  <c r="O12" i="107"/>
  <c r="P10" i="107"/>
  <c r="W10" i="109" s="1"/>
  <c r="O10" i="107"/>
  <c r="M27" i="103"/>
  <c r="N27" i="103"/>
  <c r="K59" i="103"/>
  <c r="G59" i="103"/>
  <c r="P56" i="107"/>
  <c r="W56" i="109" s="1"/>
  <c r="P51" i="107"/>
  <c r="W51" i="109" s="1"/>
  <c r="P46" i="107"/>
  <c r="W46" i="109" s="1"/>
  <c r="P42" i="107"/>
  <c r="W42" i="109" s="1"/>
  <c r="P38" i="107"/>
  <c r="W38" i="109" s="1"/>
  <c r="P34" i="107"/>
  <c r="W34" i="109" s="1"/>
  <c r="P30" i="107"/>
  <c r="W30" i="109" s="1"/>
  <c r="P25" i="107"/>
  <c r="W25" i="109" s="1"/>
  <c r="P21" i="107"/>
  <c r="W21" i="109" s="1"/>
  <c r="P17" i="107"/>
  <c r="W17" i="109" s="1"/>
  <c r="P15" i="107"/>
  <c r="W15" i="109" s="1"/>
  <c r="P11" i="107"/>
  <c r="W11" i="109" s="1"/>
  <c r="P9" i="107"/>
  <c r="W9" i="109" s="1"/>
  <c r="M49" i="103"/>
  <c r="J59" i="103"/>
  <c r="P6" i="107"/>
  <c r="O56" i="107"/>
  <c r="O54" i="107"/>
  <c r="O51" i="107"/>
  <c r="O48" i="107"/>
  <c r="O46" i="107"/>
  <c r="O44" i="107"/>
  <c r="O42" i="107"/>
  <c r="O40" i="107"/>
  <c r="O38" i="107"/>
  <c r="O36" i="107"/>
  <c r="O34" i="107"/>
  <c r="O32" i="107"/>
  <c r="O30" i="107"/>
  <c r="O28" i="107"/>
  <c r="O25" i="107"/>
  <c r="O23" i="107"/>
  <c r="O21" i="107"/>
  <c r="O19" i="107"/>
  <c r="O17" i="107"/>
  <c r="O15" i="107"/>
  <c r="O13" i="107"/>
  <c r="O11" i="107"/>
  <c r="O9" i="107"/>
  <c r="O7" i="107"/>
  <c r="I59" i="103"/>
  <c r="E59" i="103"/>
  <c r="O6" i="107"/>
  <c r="P54" i="107"/>
  <c r="W54" i="109" s="1"/>
  <c r="P48" i="107"/>
  <c r="W48" i="109" s="1"/>
  <c r="P44" i="107"/>
  <c r="W44" i="109" s="1"/>
  <c r="P40" i="107"/>
  <c r="W40" i="109" s="1"/>
  <c r="P36" i="107"/>
  <c r="W36" i="109" s="1"/>
  <c r="P32" i="107"/>
  <c r="W32" i="109" s="1"/>
  <c r="P28" i="107"/>
  <c r="W28" i="109" s="1"/>
  <c r="P23" i="107"/>
  <c r="W23" i="109" s="1"/>
  <c r="P19" i="107"/>
  <c r="W19" i="109" s="1"/>
  <c r="P13" i="107"/>
  <c r="W13" i="109" s="1"/>
  <c r="P7" i="107"/>
  <c r="W7" i="109" s="1"/>
  <c r="M58" i="103"/>
  <c r="L59" i="103"/>
  <c r="H59" i="103"/>
  <c r="M21" i="104"/>
  <c r="M38" i="104"/>
  <c r="M7" i="104"/>
  <c r="M17" i="104"/>
  <c r="M42" i="104"/>
  <c r="M25" i="104"/>
  <c r="M9" i="104"/>
  <c r="M51" i="104"/>
  <c r="M34" i="104"/>
  <c r="M30" i="104"/>
  <c r="M13" i="104"/>
  <c r="F59" i="103"/>
  <c r="D59" i="103"/>
  <c r="C59" i="103"/>
  <c r="O55" i="107"/>
  <c r="K58" i="104"/>
  <c r="L53" i="104"/>
  <c r="M55" i="104"/>
  <c r="M45" i="104"/>
  <c r="M37" i="104"/>
  <c r="M33" i="104"/>
  <c r="M24" i="104"/>
  <c r="M20" i="104"/>
  <c r="M12" i="104"/>
  <c r="M8" i="104"/>
  <c r="L58" i="104"/>
  <c r="M57" i="104"/>
  <c r="M52" i="104"/>
  <c r="M47" i="104"/>
  <c r="M43" i="104"/>
  <c r="M39" i="104"/>
  <c r="M35" i="104"/>
  <c r="M31" i="104"/>
  <c r="M26" i="104"/>
  <c r="M22" i="104"/>
  <c r="M18" i="104"/>
  <c r="M14" i="104"/>
  <c r="M10" i="104"/>
  <c r="M50" i="104"/>
  <c r="M41" i="104"/>
  <c r="M29" i="104"/>
  <c r="M16" i="104"/>
  <c r="K49" i="104"/>
  <c r="O29" i="107"/>
  <c r="L27" i="104"/>
  <c r="K53" i="104"/>
  <c r="M6" i="104"/>
  <c r="M48" i="104"/>
  <c r="M44" i="104"/>
  <c r="M40" i="104"/>
  <c r="M36" i="104"/>
  <c r="M32" i="104"/>
  <c r="M28" i="104"/>
  <c r="M23" i="104"/>
  <c r="M19" i="104"/>
  <c r="M15" i="104"/>
  <c r="M11" i="104"/>
  <c r="F58" i="7"/>
  <c r="C58" i="7"/>
  <c r="F53" i="7"/>
  <c r="C53" i="7"/>
  <c r="F49" i="7"/>
  <c r="C49" i="7"/>
  <c r="F27" i="7"/>
  <c r="C27" i="7"/>
  <c r="I7" i="7"/>
  <c r="J7" i="7"/>
  <c r="K7" i="7"/>
  <c r="I8" i="7"/>
  <c r="J8" i="7"/>
  <c r="K8" i="7"/>
  <c r="I9" i="7"/>
  <c r="J9" i="7"/>
  <c r="K9" i="7"/>
  <c r="I10" i="7"/>
  <c r="J10" i="7"/>
  <c r="K10" i="7"/>
  <c r="I11" i="7"/>
  <c r="J11" i="7"/>
  <c r="K11" i="7"/>
  <c r="I12" i="7"/>
  <c r="J12" i="7"/>
  <c r="K12" i="7"/>
  <c r="I13" i="7"/>
  <c r="J13" i="7"/>
  <c r="K13" i="7"/>
  <c r="I14" i="7"/>
  <c r="J14" i="7"/>
  <c r="K14" i="7"/>
  <c r="I15" i="7"/>
  <c r="J15" i="7"/>
  <c r="K15" i="7"/>
  <c r="I16" i="7"/>
  <c r="J16" i="7"/>
  <c r="K16" i="7"/>
  <c r="I17" i="7"/>
  <c r="J17" i="7"/>
  <c r="K17" i="7"/>
  <c r="I18" i="7"/>
  <c r="J18" i="7"/>
  <c r="K18" i="7"/>
  <c r="I19" i="7"/>
  <c r="J19" i="7"/>
  <c r="K19" i="7"/>
  <c r="I20" i="7"/>
  <c r="J20" i="7"/>
  <c r="K20" i="7"/>
  <c r="I21" i="7"/>
  <c r="J21" i="7"/>
  <c r="K21" i="7"/>
  <c r="I22" i="7"/>
  <c r="J22" i="7"/>
  <c r="K22" i="7"/>
  <c r="I23" i="7"/>
  <c r="J23" i="7"/>
  <c r="K23" i="7"/>
  <c r="I24" i="7"/>
  <c r="J24" i="7"/>
  <c r="K24" i="7"/>
  <c r="I26" i="7"/>
  <c r="J26" i="7"/>
  <c r="K26" i="7"/>
  <c r="I28" i="7"/>
  <c r="J28" i="7"/>
  <c r="K28" i="7"/>
  <c r="I29" i="7"/>
  <c r="J29" i="7"/>
  <c r="K29" i="7"/>
  <c r="I32" i="7"/>
  <c r="J32" i="7"/>
  <c r="K32" i="7"/>
  <c r="I34" i="7"/>
  <c r="J34" i="7"/>
  <c r="K34" i="7"/>
  <c r="I35" i="7"/>
  <c r="J35" i="7"/>
  <c r="K35" i="7"/>
  <c r="I36" i="7"/>
  <c r="J36" i="7"/>
  <c r="K36" i="7"/>
  <c r="I37" i="7"/>
  <c r="J37" i="7"/>
  <c r="K37" i="7"/>
  <c r="I38" i="7"/>
  <c r="J38" i="7"/>
  <c r="K38" i="7"/>
  <c r="I42" i="7"/>
  <c r="J42" i="7"/>
  <c r="K42" i="7"/>
  <c r="I44" i="7"/>
  <c r="J44" i="7"/>
  <c r="K44" i="7"/>
  <c r="I48" i="7"/>
  <c r="J48" i="7"/>
  <c r="K48" i="7"/>
  <c r="I50" i="7"/>
  <c r="J50" i="7"/>
  <c r="K50" i="7"/>
  <c r="I51" i="7"/>
  <c r="J51" i="7"/>
  <c r="K51" i="7"/>
  <c r="I52" i="7"/>
  <c r="J52" i="7"/>
  <c r="K52" i="7"/>
  <c r="I55" i="7"/>
  <c r="J55" i="7"/>
  <c r="K55" i="7"/>
  <c r="K7" i="9"/>
  <c r="L7" i="9" s="1"/>
  <c r="M7" i="9"/>
  <c r="N7" i="9" s="1"/>
  <c r="K8" i="9"/>
  <c r="L8" i="9" s="1"/>
  <c r="M8" i="9"/>
  <c r="N8" i="9" s="1"/>
  <c r="K9" i="9"/>
  <c r="L9" i="9" s="1"/>
  <c r="M9" i="9"/>
  <c r="N9" i="9" s="1"/>
  <c r="K10" i="9"/>
  <c r="L10" i="9" s="1"/>
  <c r="M10" i="9"/>
  <c r="N10" i="9" s="1"/>
  <c r="K11" i="9"/>
  <c r="L11" i="9" s="1"/>
  <c r="M11" i="9"/>
  <c r="N11" i="9" s="1"/>
  <c r="K12" i="9"/>
  <c r="L12" i="9" s="1"/>
  <c r="M12" i="9"/>
  <c r="N12" i="9" s="1"/>
  <c r="K13" i="9"/>
  <c r="L13" i="9" s="1"/>
  <c r="M13" i="9"/>
  <c r="N13" i="9" s="1"/>
  <c r="K14" i="9"/>
  <c r="L14" i="9" s="1"/>
  <c r="M14" i="9"/>
  <c r="N14" i="9" s="1"/>
  <c r="K15" i="9"/>
  <c r="L15" i="9" s="1"/>
  <c r="M15" i="9"/>
  <c r="N15" i="9" s="1"/>
  <c r="K16" i="9"/>
  <c r="L16" i="9" s="1"/>
  <c r="M16" i="9"/>
  <c r="N16" i="9" s="1"/>
  <c r="K17" i="9"/>
  <c r="L17" i="9" s="1"/>
  <c r="M17" i="9"/>
  <c r="N17" i="9" s="1"/>
  <c r="K18" i="9"/>
  <c r="L18" i="9" s="1"/>
  <c r="M18" i="9"/>
  <c r="N18" i="9" s="1"/>
  <c r="K19" i="9"/>
  <c r="L19" i="9" s="1"/>
  <c r="M19" i="9"/>
  <c r="N19" i="9" s="1"/>
  <c r="K20" i="9"/>
  <c r="L20" i="9" s="1"/>
  <c r="M20" i="9"/>
  <c r="N20" i="9" s="1"/>
  <c r="K21" i="9"/>
  <c r="L21" i="9" s="1"/>
  <c r="M21" i="9"/>
  <c r="N21" i="9" s="1"/>
  <c r="K22" i="9"/>
  <c r="L22" i="9" s="1"/>
  <c r="M22" i="9"/>
  <c r="N22" i="9" s="1"/>
  <c r="K23" i="9"/>
  <c r="L23" i="9" s="1"/>
  <c r="M23" i="9"/>
  <c r="N23" i="9" s="1"/>
  <c r="K24" i="9"/>
  <c r="L24" i="9" s="1"/>
  <c r="M24" i="9"/>
  <c r="N24" i="9" s="1"/>
  <c r="K25" i="9"/>
  <c r="L25" i="9" s="1"/>
  <c r="M25" i="9"/>
  <c r="N25" i="9" s="1"/>
  <c r="K26" i="9"/>
  <c r="L26" i="9" s="1"/>
  <c r="M26" i="9"/>
  <c r="N26" i="9" s="1"/>
  <c r="K28" i="9"/>
  <c r="L28" i="9" s="1"/>
  <c r="M28" i="9"/>
  <c r="N28" i="9" s="1"/>
  <c r="K29" i="9"/>
  <c r="L29" i="9" s="1"/>
  <c r="M29" i="9"/>
  <c r="N29" i="9" s="1"/>
  <c r="K30" i="9"/>
  <c r="L30" i="9" s="1"/>
  <c r="M30" i="9"/>
  <c r="N30" i="9" s="1"/>
  <c r="K31" i="9"/>
  <c r="L31" i="9" s="1"/>
  <c r="M31" i="9"/>
  <c r="N31" i="9" s="1"/>
  <c r="K32" i="9"/>
  <c r="L32" i="9" s="1"/>
  <c r="M32" i="9"/>
  <c r="N32" i="9" s="1"/>
  <c r="K33" i="9"/>
  <c r="L33" i="9" s="1"/>
  <c r="M33" i="9"/>
  <c r="N33" i="9" s="1"/>
  <c r="K34" i="9"/>
  <c r="L34" i="9" s="1"/>
  <c r="M34" i="9"/>
  <c r="N34" i="9" s="1"/>
  <c r="K35" i="9"/>
  <c r="L35" i="9" s="1"/>
  <c r="M35" i="9"/>
  <c r="N35" i="9" s="1"/>
  <c r="K36" i="9"/>
  <c r="L36" i="9" s="1"/>
  <c r="M36" i="9"/>
  <c r="N36" i="9" s="1"/>
  <c r="K37" i="9"/>
  <c r="L37" i="9" s="1"/>
  <c r="M37" i="9"/>
  <c r="N37" i="9" s="1"/>
  <c r="K38" i="9"/>
  <c r="L38" i="9" s="1"/>
  <c r="M38" i="9"/>
  <c r="N38" i="9" s="1"/>
  <c r="K39" i="9"/>
  <c r="L39" i="9" s="1"/>
  <c r="M39" i="9"/>
  <c r="N39" i="9" s="1"/>
  <c r="K40" i="9"/>
  <c r="L40" i="9" s="1"/>
  <c r="M40" i="9"/>
  <c r="N40" i="9" s="1"/>
  <c r="K41" i="9"/>
  <c r="L41" i="9" s="1"/>
  <c r="M41" i="9"/>
  <c r="N41" i="9" s="1"/>
  <c r="K42" i="9"/>
  <c r="L42" i="9" s="1"/>
  <c r="M42" i="9"/>
  <c r="N42" i="9" s="1"/>
  <c r="K43" i="9"/>
  <c r="L43" i="9" s="1"/>
  <c r="M43" i="9"/>
  <c r="N43" i="9" s="1"/>
  <c r="K44" i="9"/>
  <c r="L44" i="9" s="1"/>
  <c r="M44" i="9"/>
  <c r="N44" i="9" s="1"/>
  <c r="K45" i="9"/>
  <c r="L45" i="9" s="1"/>
  <c r="M45" i="9"/>
  <c r="N45" i="9" s="1"/>
  <c r="K46" i="9"/>
  <c r="L46" i="9" s="1"/>
  <c r="M46" i="9"/>
  <c r="N46" i="9" s="1"/>
  <c r="K47" i="9"/>
  <c r="L47" i="9" s="1"/>
  <c r="M47" i="9"/>
  <c r="N47" i="9" s="1"/>
  <c r="K48" i="9"/>
  <c r="L48" i="9" s="1"/>
  <c r="M48" i="9"/>
  <c r="N48" i="9" s="1"/>
  <c r="K50" i="9"/>
  <c r="L50" i="9" s="1"/>
  <c r="M50" i="9"/>
  <c r="N50" i="9" s="1"/>
  <c r="K51" i="9"/>
  <c r="L51" i="9" s="1"/>
  <c r="M51" i="9"/>
  <c r="N51" i="9" s="1"/>
  <c r="K52" i="9"/>
  <c r="L52" i="9" s="1"/>
  <c r="M52" i="9"/>
  <c r="N52" i="9" s="1"/>
  <c r="K54" i="9"/>
  <c r="L54" i="9" s="1"/>
  <c r="M54" i="9"/>
  <c r="N54" i="9" s="1"/>
  <c r="K55" i="9"/>
  <c r="L55" i="9" s="1"/>
  <c r="M55" i="9"/>
  <c r="N55" i="9" s="1"/>
  <c r="K56" i="9"/>
  <c r="L56" i="9" s="1"/>
  <c r="M56" i="9"/>
  <c r="N56" i="9" s="1"/>
  <c r="K57" i="9"/>
  <c r="L57" i="9" s="1"/>
  <c r="M57" i="9"/>
  <c r="N57" i="9" s="1"/>
  <c r="O58" i="9"/>
  <c r="O53" i="9"/>
  <c r="O49" i="9"/>
  <c r="O27" i="9"/>
  <c r="P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50" i="9"/>
  <c r="H51" i="9"/>
  <c r="H52" i="9"/>
  <c r="H55" i="9"/>
  <c r="E54" i="15" l="1"/>
  <c r="V54" i="109"/>
  <c r="E21" i="15"/>
  <c r="V21" i="109"/>
  <c r="E55" i="15"/>
  <c r="V55" i="109"/>
  <c r="E51" i="15"/>
  <c r="V51" i="109"/>
  <c r="E52" i="15"/>
  <c r="V52" i="109"/>
  <c r="E50" i="15"/>
  <c r="E53" i="15" s="1"/>
  <c r="V50" i="109"/>
  <c r="E22" i="15"/>
  <c r="V22" i="109"/>
  <c r="E23" i="15"/>
  <c r="V23" i="109"/>
  <c r="E24" i="15"/>
  <c r="V24" i="109"/>
  <c r="E25" i="15"/>
  <c r="V25" i="109"/>
  <c r="E26" i="15"/>
  <c r="V26" i="109"/>
  <c r="E6" i="15"/>
  <c r="E9" i="15"/>
  <c r="V9" i="109"/>
  <c r="E17" i="15"/>
  <c r="V17" i="109"/>
  <c r="E8" i="15"/>
  <c r="V8" i="109"/>
  <c r="E11" i="15"/>
  <c r="V11" i="109"/>
  <c r="E19" i="15"/>
  <c r="V19" i="109"/>
  <c r="E12" i="15"/>
  <c r="V12" i="109"/>
  <c r="E14" i="15"/>
  <c r="V14" i="109"/>
  <c r="E13" i="15"/>
  <c r="V13" i="109"/>
  <c r="E18" i="15"/>
  <c r="V18" i="109"/>
  <c r="E16" i="15"/>
  <c r="V16" i="109"/>
  <c r="E7" i="15"/>
  <c r="V7" i="109"/>
  <c r="E15" i="15"/>
  <c r="V15" i="109"/>
  <c r="W6" i="105"/>
  <c r="X6" i="105" s="1"/>
  <c r="E10" i="15"/>
  <c r="V10" i="109"/>
  <c r="E20" i="15"/>
  <c r="V20" i="109"/>
  <c r="E57" i="15"/>
  <c r="V57" i="109"/>
  <c r="E56" i="15"/>
  <c r="V56" i="109"/>
  <c r="E32" i="15"/>
  <c r="V32" i="109"/>
  <c r="E40" i="15"/>
  <c r="V40" i="109"/>
  <c r="E48" i="15"/>
  <c r="V48" i="109"/>
  <c r="E43" i="15"/>
  <c r="V43" i="109"/>
  <c r="E37" i="15"/>
  <c r="V37" i="109"/>
  <c r="E34" i="15"/>
  <c r="V34" i="109"/>
  <c r="E42" i="15"/>
  <c r="V42" i="109"/>
  <c r="E31" i="15"/>
  <c r="V31" i="109"/>
  <c r="E47" i="15"/>
  <c r="V47" i="109"/>
  <c r="E29" i="15"/>
  <c r="V29" i="109"/>
  <c r="E28" i="15"/>
  <c r="V28" i="109"/>
  <c r="E36" i="15"/>
  <c r="V36" i="109"/>
  <c r="E44" i="15"/>
  <c r="V44" i="109"/>
  <c r="E35" i="15"/>
  <c r="V35" i="109"/>
  <c r="E45" i="15"/>
  <c r="V45" i="109"/>
  <c r="E30" i="15"/>
  <c r="V30" i="109"/>
  <c r="E38" i="15"/>
  <c r="V38" i="109"/>
  <c r="E46" i="15"/>
  <c r="V46" i="109"/>
  <c r="E39" i="15"/>
  <c r="V39" i="109"/>
  <c r="W47" i="105"/>
  <c r="X47" i="105" s="1"/>
  <c r="Z47" i="105" s="1"/>
  <c r="W47" i="109"/>
  <c r="E33" i="15"/>
  <c r="V33" i="109"/>
  <c r="I53" i="7"/>
  <c r="Q7" i="107"/>
  <c r="W28" i="105"/>
  <c r="X28" i="105" s="1"/>
  <c r="Z28" i="105" s="1"/>
  <c r="Q44" i="107"/>
  <c r="Q17" i="107"/>
  <c r="Q34" i="107"/>
  <c r="Q51" i="107"/>
  <c r="Q26" i="107"/>
  <c r="Q43" i="107"/>
  <c r="W16" i="105"/>
  <c r="X16" i="105" s="1"/>
  <c r="Z16" i="105" s="1"/>
  <c r="Q29" i="107"/>
  <c r="Q45" i="107"/>
  <c r="I27" i="7"/>
  <c r="Q13" i="107"/>
  <c r="Q32" i="107"/>
  <c r="W48" i="105"/>
  <c r="X48" i="105" s="1"/>
  <c r="Z48" i="105" s="1"/>
  <c r="W9" i="105"/>
  <c r="X9" i="105" s="1"/>
  <c r="Z9" i="105" s="1"/>
  <c r="Q38" i="107"/>
  <c r="Q56" i="107"/>
  <c r="Q8" i="107"/>
  <c r="W31" i="105"/>
  <c r="X31" i="105" s="1"/>
  <c r="Z31" i="105" s="1"/>
  <c r="Q47" i="107"/>
  <c r="W20" i="105"/>
  <c r="X20" i="105" s="1"/>
  <c r="Z20" i="105" s="1"/>
  <c r="W33" i="105"/>
  <c r="X33" i="105" s="1"/>
  <c r="Z33" i="105" s="1"/>
  <c r="W50" i="105"/>
  <c r="X50" i="105" s="1"/>
  <c r="Z50" i="105" s="1"/>
  <c r="G49" i="15"/>
  <c r="P49" i="9"/>
  <c r="G53" i="15"/>
  <c r="P53" i="9"/>
  <c r="S53" i="106"/>
  <c r="G58" i="15"/>
  <c r="P58" i="9"/>
  <c r="W19" i="105"/>
  <c r="X19" i="105" s="1"/>
  <c r="Z19" i="105" s="1"/>
  <c r="W36" i="105"/>
  <c r="X36" i="105" s="1"/>
  <c r="Z36" i="105" s="1"/>
  <c r="W54" i="105"/>
  <c r="X54" i="105" s="1"/>
  <c r="Z54" i="105" s="1"/>
  <c r="Q25" i="107"/>
  <c r="Q42" i="107"/>
  <c r="Q14" i="107"/>
  <c r="Q35" i="107"/>
  <c r="W52" i="105"/>
  <c r="X52" i="105" s="1"/>
  <c r="Z52" i="105" s="1"/>
  <c r="Q22" i="107"/>
  <c r="Q37" i="107"/>
  <c r="Q55" i="107"/>
  <c r="O58" i="103"/>
  <c r="W23" i="105"/>
  <c r="X23" i="105" s="1"/>
  <c r="Z23" i="105" s="1"/>
  <c r="W40" i="105"/>
  <c r="X40" i="105" s="1"/>
  <c r="Z40" i="105" s="1"/>
  <c r="W15" i="105"/>
  <c r="X15" i="105" s="1"/>
  <c r="Z15" i="105" s="1"/>
  <c r="Q46" i="107"/>
  <c r="W10" i="105"/>
  <c r="X10" i="105" s="1"/>
  <c r="Z10" i="105" s="1"/>
  <c r="W18" i="105"/>
  <c r="X18" i="105" s="1"/>
  <c r="Z18" i="105" s="1"/>
  <c r="W39" i="105"/>
  <c r="X39" i="105" s="1"/>
  <c r="Z39" i="105" s="1"/>
  <c r="W57" i="105"/>
  <c r="X57" i="105" s="1"/>
  <c r="Z57" i="105" s="1"/>
  <c r="W12" i="105"/>
  <c r="X12" i="105" s="1"/>
  <c r="Z12" i="105" s="1"/>
  <c r="Q24" i="107"/>
  <c r="Q41" i="107"/>
  <c r="O49" i="103"/>
  <c r="Q21" i="107"/>
  <c r="G27" i="15"/>
  <c r="O27" i="103"/>
  <c r="W22" i="105"/>
  <c r="X22" i="105" s="1"/>
  <c r="Z22" i="105" s="1"/>
  <c r="W8" i="105"/>
  <c r="X8" i="105" s="1"/>
  <c r="Z8" i="105" s="1"/>
  <c r="Q33" i="107"/>
  <c r="W32" i="105"/>
  <c r="X32" i="105" s="1"/>
  <c r="Z32" i="105" s="1"/>
  <c r="W38" i="105"/>
  <c r="X38" i="105" s="1"/>
  <c r="Z38" i="105" s="1"/>
  <c r="Q31" i="107"/>
  <c r="N59" i="103"/>
  <c r="W37" i="105"/>
  <c r="X37" i="105" s="1"/>
  <c r="Z37" i="105" s="1"/>
  <c r="W14" i="105"/>
  <c r="X14" i="105" s="1"/>
  <c r="Z14" i="105" s="1"/>
  <c r="W55" i="105"/>
  <c r="X55" i="105" s="1"/>
  <c r="Z55" i="105" s="1"/>
  <c r="Q52" i="107"/>
  <c r="W35" i="105"/>
  <c r="X35" i="105" s="1"/>
  <c r="Z35" i="105" s="1"/>
  <c r="Q48" i="107"/>
  <c r="Q9" i="107"/>
  <c r="W56" i="105"/>
  <c r="X56" i="105" s="1"/>
  <c r="Z56" i="105" s="1"/>
  <c r="Q20" i="107"/>
  <c r="W11" i="105"/>
  <c r="X11" i="105" s="1"/>
  <c r="Z11" i="105" s="1"/>
  <c r="Q11" i="107"/>
  <c r="Q10" i="107"/>
  <c r="Q39" i="107"/>
  <c r="W17" i="105"/>
  <c r="X17" i="105" s="1"/>
  <c r="Z17" i="105" s="1"/>
  <c r="W29" i="105"/>
  <c r="X29" i="105" s="1"/>
  <c r="Z29" i="105" s="1"/>
  <c r="W7" i="105"/>
  <c r="X7" i="105" s="1"/>
  <c r="Z7" i="105" s="1"/>
  <c r="W13" i="105"/>
  <c r="X13" i="105" s="1"/>
  <c r="Z13" i="105" s="1"/>
  <c r="W21" i="105"/>
  <c r="X21" i="105" s="1"/>
  <c r="Z21" i="105" s="1"/>
  <c r="W44" i="105"/>
  <c r="X44" i="105" s="1"/>
  <c r="Z44" i="105" s="1"/>
  <c r="Q50" i="107"/>
  <c r="O53" i="107"/>
  <c r="V53" i="109" s="1"/>
  <c r="P53" i="107"/>
  <c r="W53" i="109" s="1"/>
  <c r="W45" i="105"/>
  <c r="X45" i="105" s="1"/>
  <c r="Z45" i="105" s="1"/>
  <c r="W34" i="105"/>
  <c r="X34" i="105" s="1"/>
  <c r="Z34" i="105" s="1"/>
  <c r="Q16" i="107"/>
  <c r="O58" i="107"/>
  <c r="V58" i="109" s="1"/>
  <c r="Q18" i="107"/>
  <c r="Q40" i="107"/>
  <c r="W51" i="105"/>
  <c r="X51" i="105" s="1"/>
  <c r="Z51" i="105" s="1"/>
  <c r="W26" i="105"/>
  <c r="X26" i="105" s="1"/>
  <c r="Z26" i="105" s="1"/>
  <c r="M59" i="103"/>
  <c r="P49" i="107"/>
  <c r="W49" i="109" s="1"/>
  <c r="W24" i="105"/>
  <c r="X24" i="105" s="1"/>
  <c r="Z24" i="105" s="1"/>
  <c r="W41" i="105"/>
  <c r="X41" i="105" s="1"/>
  <c r="Z41" i="105" s="1"/>
  <c r="Q23" i="107"/>
  <c r="O49" i="107"/>
  <c r="V49" i="109" s="1"/>
  <c r="Q19" i="107"/>
  <c r="Q30" i="107"/>
  <c r="Q12" i="107"/>
  <c r="Q57" i="107"/>
  <c r="P27" i="107"/>
  <c r="Q28" i="107"/>
  <c r="Q15" i="107"/>
  <c r="W43" i="105"/>
  <c r="X43" i="105" s="1"/>
  <c r="Z43" i="105" s="1"/>
  <c r="O27" i="107"/>
  <c r="W25" i="105"/>
  <c r="X25" i="105" s="1"/>
  <c r="Z25" i="105" s="1"/>
  <c r="Q36" i="107"/>
  <c r="W42" i="105"/>
  <c r="X42" i="105" s="1"/>
  <c r="Z42" i="105" s="1"/>
  <c r="W46" i="105"/>
  <c r="X46" i="105" s="1"/>
  <c r="Z46" i="105" s="1"/>
  <c r="Q6" i="107"/>
  <c r="P58" i="107"/>
  <c r="W58" i="109" s="1"/>
  <c r="W30" i="105"/>
  <c r="X30" i="105" s="1"/>
  <c r="Z30" i="105" s="1"/>
  <c r="L59" i="104"/>
  <c r="K59" i="104"/>
  <c r="Y27" i="105"/>
  <c r="M27" i="104"/>
  <c r="Y53" i="105"/>
  <c r="M53" i="104"/>
  <c r="Y58" i="105"/>
  <c r="M58" i="104"/>
  <c r="K27" i="9"/>
  <c r="L27" i="9" s="1"/>
  <c r="K53" i="7"/>
  <c r="Y49" i="105"/>
  <c r="M49" i="104"/>
  <c r="K49" i="7"/>
  <c r="K27" i="7"/>
  <c r="M27" i="9"/>
  <c r="N27" i="9" s="1"/>
  <c r="K49" i="9"/>
  <c r="L49" i="9" s="1"/>
  <c r="H62" i="7"/>
  <c r="H64" i="7" s="1"/>
  <c r="H65" i="7" s="1"/>
  <c r="C59" i="7"/>
  <c r="C62" i="7" s="1"/>
  <c r="C64" i="7" s="1"/>
  <c r="C65" i="7" s="1"/>
  <c r="J27" i="7"/>
  <c r="J53" i="7"/>
  <c r="D62" i="7"/>
  <c r="D64" i="7" s="1"/>
  <c r="D65" i="7" s="1"/>
  <c r="K53" i="9"/>
  <c r="L53" i="9" s="1"/>
  <c r="J49" i="7"/>
  <c r="J58" i="7"/>
  <c r="M49" i="9"/>
  <c r="N49" i="9" s="1"/>
  <c r="I49" i="7"/>
  <c r="I58" i="7"/>
  <c r="F59" i="7"/>
  <c r="F62" i="7" s="1"/>
  <c r="F64" i="7" s="1"/>
  <c r="F65" i="7" s="1"/>
  <c r="E62" i="7"/>
  <c r="E64" i="7" s="1"/>
  <c r="E65" i="7" s="1"/>
  <c r="G62" i="7"/>
  <c r="G64" i="7" s="1"/>
  <c r="G65" i="7" s="1"/>
  <c r="H27" i="9"/>
  <c r="H49" i="9"/>
  <c r="H53" i="9"/>
  <c r="H58" i="9"/>
  <c r="K58" i="9"/>
  <c r="L58" i="9" s="1"/>
  <c r="K58" i="7"/>
  <c r="M58" i="9"/>
  <c r="N58" i="9" s="1"/>
  <c r="M53" i="9"/>
  <c r="N53" i="9" s="1"/>
  <c r="E58" i="15" l="1"/>
  <c r="E49" i="15"/>
  <c r="E27" i="15"/>
  <c r="W58" i="105"/>
  <c r="X58" i="105" s="1"/>
  <c r="Z58" i="105" s="1"/>
  <c r="P59" i="9"/>
  <c r="W53" i="105"/>
  <c r="X53" i="105" s="1"/>
  <c r="Z53" i="105" s="1"/>
  <c r="O59" i="9"/>
  <c r="W49" i="105"/>
  <c r="X49" i="105" s="1"/>
  <c r="Z49" i="105" s="1"/>
  <c r="W27" i="105"/>
  <c r="X27" i="105" s="1"/>
  <c r="Z27" i="105" s="1"/>
  <c r="G59" i="15"/>
  <c r="O59" i="103"/>
  <c r="Q53" i="107"/>
  <c r="P59" i="107"/>
  <c r="Q27" i="107"/>
  <c r="Q49" i="107"/>
  <c r="Q58" i="107"/>
  <c r="O59" i="107"/>
  <c r="H59" i="9"/>
  <c r="J59" i="7"/>
  <c r="K59" i="7"/>
  <c r="Y59" i="105"/>
  <c r="M59" i="104"/>
  <c r="M59" i="9"/>
  <c r="N59" i="9" s="1"/>
  <c r="K59" i="9"/>
  <c r="L59" i="9" s="1"/>
  <c r="I59" i="7"/>
  <c r="E59" i="15" l="1"/>
  <c r="W59" i="105"/>
  <c r="X59" i="105" s="1"/>
  <c r="Z59" i="105" s="1"/>
  <c r="Q59" i="107"/>
  <c r="D61" i="3" l="1"/>
  <c r="D70" i="3"/>
  <c r="D66" i="3"/>
  <c r="C61" i="3"/>
  <c r="C66" i="3"/>
  <c r="C70" i="3"/>
  <c r="G61" i="3"/>
  <c r="G66" i="3"/>
  <c r="G70" i="3"/>
  <c r="E61" i="3"/>
  <c r="E66" i="3"/>
  <c r="E70" i="3"/>
  <c r="F70" i="3" l="1"/>
  <c r="F66" i="3"/>
  <c r="F61" i="3"/>
  <c r="O6" i="85" l="1"/>
  <c r="M6" i="9" l="1"/>
  <c r="N6" i="9" s="1"/>
  <c r="P6" i="93" l="1"/>
  <c r="P27" i="93" l="1"/>
  <c r="T6" i="109"/>
  <c r="O6" i="115"/>
  <c r="O27" i="115" s="1"/>
  <c r="P6" i="115"/>
  <c r="P27" i="115" s="1"/>
  <c r="O6" i="114"/>
  <c r="P6" i="114"/>
  <c r="T27" i="109" l="1"/>
  <c r="W6" i="109"/>
  <c r="P59" i="115"/>
  <c r="O59" i="115"/>
  <c r="T59" i="109"/>
  <c r="W59" i="109" s="1"/>
  <c r="W27" i="109"/>
  <c r="J6" i="106"/>
  <c r="J27" i="106" s="1"/>
  <c r="J59" i="106" s="1"/>
  <c r="P27" i="114"/>
  <c r="P59" i="114" s="1"/>
  <c r="P59" i="93"/>
  <c r="Q59" i="93" s="1"/>
  <c r="I6" i="106"/>
  <c r="I27" i="106" s="1"/>
  <c r="I59" i="106" s="1"/>
  <c r="O27" i="114"/>
  <c r="O59" i="114" s="1"/>
  <c r="Q27" i="93"/>
  <c r="U6" i="109"/>
  <c r="M6" i="85"/>
  <c r="N6" i="85" s="1"/>
  <c r="R6" i="106" l="1"/>
  <c r="U27" i="109"/>
  <c r="Q6" i="106"/>
  <c r="O6" i="93"/>
  <c r="O27" i="93" l="1"/>
  <c r="O59" i="93" s="1"/>
  <c r="S6" i="109"/>
  <c r="U59" i="109"/>
  <c r="G7" i="112"/>
  <c r="G8" i="112"/>
  <c r="G9" i="112"/>
  <c r="G10" i="112"/>
  <c r="G11" i="112"/>
  <c r="G12" i="112"/>
  <c r="G13" i="112"/>
  <c r="G14" i="112"/>
  <c r="G15" i="112"/>
  <c r="G16" i="112"/>
  <c r="G17" i="112"/>
  <c r="G18" i="112"/>
  <c r="G19" i="112"/>
  <c r="G20" i="112"/>
  <c r="G21" i="112"/>
  <c r="G22" i="112"/>
  <c r="G23" i="112"/>
  <c r="G24" i="112"/>
  <c r="G25" i="112"/>
  <c r="G26" i="112"/>
  <c r="G27" i="112"/>
  <c r="G28" i="112"/>
  <c r="G29" i="112"/>
  <c r="G30" i="112"/>
  <c r="G31" i="112"/>
  <c r="G32" i="112"/>
  <c r="G33" i="112"/>
  <c r="G34" i="112"/>
  <c r="G35" i="112"/>
  <c r="G36" i="112"/>
  <c r="G37" i="112"/>
  <c r="G38" i="112"/>
  <c r="G39" i="112"/>
  <c r="G40" i="112"/>
  <c r="G41" i="112"/>
  <c r="G42" i="112"/>
  <c r="G43" i="112"/>
  <c r="G44" i="112"/>
  <c r="G45" i="112"/>
  <c r="G46" i="112"/>
  <c r="G47" i="112"/>
  <c r="G48" i="112"/>
  <c r="G49" i="112"/>
  <c r="G50" i="112"/>
  <c r="G51" i="112"/>
  <c r="G52" i="112"/>
  <c r="G53" i="112"/>
  <c r="G54" i="112"/>
  <c r="G55" i="112"/>
  <c r="G56" i="112"/>
  <c r="G6" i="112"/>
  <c r="S27" i="109" l="1"/>
  <c r="S59" i="109" s="1"/>
  <c r="V59" i="109" s="1"/>
  <c r="V6" i="109"/>
  <c r="S6" i="106"/>
  <c r="V27" i="109" l="1"/>
  <c r="Z6" i="105"/>
  <c r="K6" i="9" l="1"/>
  <c r="L6" i="9" s="1"/>
  <c r="Q6" i="93" l="1"/>
  <c r="K6" i="7"/>
  <c r="J6" i="7"/>
  <c r="I6" i="7"/>
  <c r="J55" i="101"/>
  <c r="I55" i="101"/>
  <c r="H55" i="101"/>
  <c r="G55" i="101"/>
  <c r="F55" i="101"/>
  <c r="E55" i="101"/>
  <c r="D55" i="101"/>
  <c r="C55" i="101"/>
  <c r="P6" i="78" l="1"/>
  <c r="O6" i="78" s="1"/>
  <c r="P6" i="85"/>
  <c r="C59" i="111"/>
  <c r="H40" i="106"/>
  <c r="G39" i="106"/>
  <c r="T39" i="77" s="1"/>
  <c r="H55" i="106"/>
  <c r="R55" i="106" s="1"/>
  <c r="S55" i="106" s="1"/>
  <c r="H45" i="106"/>
  <c r="H44" i="106"/>
  <c r="R44" i="106" s="1"/>
  <c r="S44" i="106" s="1"/>
  <c r="G43" i="106"/>
  <c r="Q43" i="106" s="1"/>
  <c r="H34" i="106"/>
  <c r="R34" i="106" s="1"/>
  <c r="S34" i="106" s="1"/>
  <c r="H56" i="106"/>
  <c r="R56" i="106" s="1"/>
  <c r="G31" i="106"/>
  <c r="Q31" i="106" s="1"/>
  <c r="G40" i="106"/>
  <c r="Q40" i="106" s="1"/>
  <c r="G47" i="106"/>
  <c r="T47" i="77" s="1"/>
  <c r="G44" i="106"/>
  <c r="Q44" i="106" s="1"/>
  <c r="G54" i="106"/>
  <c r="T54" i="77" s="1"/>
  <c r="H38" i="106"/>
  <c r="H47" i="106"/>
  <c r="U47" i="77" s="1"/>
  <c r="H46" i="106"/>
  <c r="R46" i="106" s="1"/>
  <c r="S46" i="106" s="1"/>
  <c r="G57" i="106"/>
  <c r="Q57" i="106" s="1"/>
  <c r="H35" i="106"/>
  <c r="G25" i="106"/>
  <c r="T25" i="77" s="1"/>
  <c r="G29" i="106"/>
  <c r="G56" i="106"/>
  <c r="H57" i="106"/>
  <c r="U57" i="77" s="1"/>
  <c r="G11" i="106"/>
  <c r="G37" i="106"/>
  <c r="Q37" i="106" s="1"/>
  <c r="H43" i="106"/>
  <c r="R43" i="106" s="1"/>
  <c r="S43" i="106" s="1"/>
  <c r="H42" i="106"/>
  <c r="R42" i="106" s="1"/>
  <c r="S42" i="106" s="1"/>
  <c r="H30" i="106"/>
  <c r="H32" i="106"/>
  <c r="R32" i="106" s="1"/>
  <c r="S32" i="106" s="1"/>
  <c r="G48" i="106"/>
  <c r="T48" i="77" s="1"/>
  <c r="H11" i="106"/>
  <c r="G41" i="106"/>
  <c r="Q41" i="106" s="1"/>
  <c r="H31" i="106"/>
  <c r="U31" i="77" s="1"/>
  <c r="G34" i="106"/>
  <c r="Q34" i="106" s="1"/>
  <c r="G38" i="106"/>
  <c r="Q38" i="106" s="1"/>
  <c r="G35" i="106"/>
  <c r="H25" i="106"/>
  <c r="U25" i="77" s="1"/>
  <c r="G33" i="106"/>
  <c r="H37" i="106"/>
  <c r="R37" i="106" s="1"/>
  <c r="S37" i="106" s="1"/>
  <c r="G32" i="106"/>
  <c r="T32" i="77" s="1"/>
  <c r="G30" i="106"/>
  <c r="Q30" i="106" s="1"/>
  <c r="G42" i="106"/>
  <c r="Q42" i="106" s="1"/>
  <c r="H29" i="106"/>
  <c r="H41" i="106"/>
  <c r="R41" i="106" s="1"/>
  <c r="S41" i="106" s="1"/>
  <c r="G46" i="106"/>
  <c r="Q46" i="106" s="1"/>
  <c r="G45" i="106"/>
  <c r="Q45" i="106" s="1"/>
  <c r="H39" i="106"/>
  <c r="R39" i="106" s="1"/>
  <c r="S39" i="106" s="1"/>
  <c r="H54" i="106"/>
  <c r="G55" i="106"/>
  <c r="H48" i="106"/>
  <c r="U48" i="77" s="1"/>
  <c r="H33" i="106"/>
  <c r="T38" i="77" l="1"/>
  <c r="T30" i="77"/>
  <c r="U46" i="77"/>
  <c r="T40" i="77"/>
  <c r="U34" i="77"/>
  <c r="Q29" i="106"/>
  <c r="G49" i="106"/>
  <c r="H58" i="106"/>
  <c r="R11" i="106"/>
  <c r="H27" i="106"/>
  <c r="T11" i="77"/>
  <c r="G27" i="106"/>
  <c r="Q54" i="106"/>
  <c r="G58" i="106"/>
  <c r="R48" i="106"/>
  <c r="S48" i="106" s="1"/>
  <c r="U29" i="77"/>
  <c r="H49" i="106"/>
  <c r="R31" i="106"/>
  <c r="S31" i="106" s="1"/>
  <c r="U43" i="77"/>
  <c r="R29" i="106"/>
  <c r="S29" i="106" s="1"/>
  <c r="T45" i="77"/>
  <c r="U42" i="77"/>
  <c r="U44" i="77"/>
  <c r="U39" i="77"/>
  <c r="T46" i="77"/>
  <c r="U41" i="77"/>
  <c r="T43" i="77"/>
  <c r="T34" i="77"/>
  <c r="T41" i="77"/>
  <c r="U32" i="77"/>
  <c r="T27" i="77"/>
  <c r="T29" i="77"/>
  <c r="R47" i="106"/>
  <c r="S47" i="106" s="1"/>
  <c r="R25" i="106"/>
  <c r="S25" i="106" s="1"/>
  <c r="Q47" i="106"/>
  <c r="U11" i="77"/>
  <c r="V11" i="77" s="1"/>
  <c r="Q48" i="106"/>
  <c r="R57" i="106"/>
  <c r="T31" i="77"/>
  <c r="Q39" i="106"/>
  <c r="Q25" i="106"/>
  <c r="U55" i="77"/>
  <c r="V55" i="77" s="1"/>
  <c r="R33" i="106"/>
  <c r="S33" i="106" s="1"/>
  <c r="U33" i="77"/>
  <c r="Q56" i="106"/>
  <c r="T56" i="77"/>
  <c r="R35" i="106"/>
  <c r="S35" i="106" s="1"/>
  <c r="V35" i="77"/>
  <c r="Q55" i="106"/>
  <c r="T55" i="77"/>
  <c r="U37" i="77"/>
  <c r="U30" i="77"/>
  <c r="R30" i="106"/>
  <c r="S30" i="106" s="1"/>
  <c r="R54" i="106"/>
  <c r="R58" i="106" s="1"/>
  <c r="U54" i="77"/>
  <c r="R38" i="106"/>
  <c r="S38" i="106" s="1"/>
  <c r="U38" i="77"/>
  <c r="U45" i="77"/>
  <c r="R45" i="106"/>
  <c r="S45" i="106" s="1"/>
  <c r="T42" i="77"/>
  <c r="Q32" i="106"/>
  <c r="T33" i="77"/>
  <c r="Q33" i="106"/>
  <c r="Q35" i="106"/>
  <c r="Q11" i="106"/>
  <c r="R40" i="106"/>
  <c r="S40" i="106" s="1"/>
  <c r="U40" i="77"/>
  <c r="V40" i="77" s="1"/>
  <c r="T44" i="77"/>
  <c r="U56" i="77"/>
  <c r="T37" i="77"/>
  <c r="T57" i="77"/>
  <c r="R27" i="106" l="1"/>
  <c r="S27" i="106" s="1"/>
  <c r="Q58" i="106"/>
  <c r="S11" i="106"/>
  <c r="R49" i="106"/>
  <c r="H59" i="106"/>
  <c r="Q27" i="106"/>
  <c r="G59" i="106"/>
  <c r="Q49" i="106"/>
  <c r="U27" i="77"/>
  <c r="V27" i="77" s="1"/>
  <c r="T49" i="77"/>
  <c r="S58" i="106"/>
  <c r="T58" i="77"/>
  <c r="U49" i="77"/>
  <c r="V49" i="77" s="1"/>
  <c r="U58" i="77"/>
  <c r="Q59" i="106" l="1"/>
  <c r="R59" i="106"/>
  <c r="S59" i="106" s="1"/>
  <c r="S49" i="106"/>
  <c r="U59" i="77"/>
  <c r="V58" i="77"/>
  <c r="T59" i="77"/>
  <c r="V59" i="77" l="1"/>
</calcChain>
</file>

<file path=xl/sharedStrings.xml><?xml version="1.0" encoding="utf-8"?>
<sst xmlns="http://schemas.openxmlformats.org/spreadsheetml/2006/main" count="3391" uniqueCount="1106">
  <si>
    <t>TOTAL</t>
  </si>
  <si>
    <t>Total</t>
  </si>
  <si>
    <t>Sl.No.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</si>
  <si>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</si>
  <si>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</si>
  <si>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</si>
  <si>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</si>
  <si>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</si>
  <si>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</si>
  <si>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</si>
  <si>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</si>
  <si>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</si>
  <si>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</si>
  <si>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</si>
  <si>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</si>
  <si>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</si>
  <si>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A/C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</si>
  <si>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</si>
  <si>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</si>
  <si>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</si>
  <si>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</si>
  <si>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</si>
  <si>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</si>
  <si>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</si>
  <si>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</si>
  <si>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AMOUNT DISB.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</si>
  <si>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</si>
  <si>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</si>
  <si>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</si>
  <si>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</si>
  <si>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</si>
  <si>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</si>
  <si>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</si>
  <si>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</si>
  <si>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</si>
  <si>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</si>
  <si>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</si>
  <si>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</si>
  <si>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</si>
  <si>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</si>
  <si>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</si>
  <si>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</si>
  <si>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</si>
  <si>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</si>
  <si>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</si>
  <si>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</si>
  <si>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</si>
  <si>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</si>
  <si>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</si>
  <si>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</si>
  <si>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</si>
  <si>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</si>
  <si>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</si>
  <si>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</si>
  <si>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</si>
  <si>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</si>
  <si>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</si>
  <si>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</si>
  <si>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</si>
  <si>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</si>
  <si>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</si>
  <si>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</si>
  <si>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</si>
  <si>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</si>
  <si>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</si>
  <si>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</si>
  <si>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</si>
  <si>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</si>
  <si>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</si>
  <si>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</si>
  <si>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</si>
  <si>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</si>
  <si>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</si>
  <si>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</si>
  <si>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</si>
  <si>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</si>
  <si>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</si>
  <si>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</si>
  <si>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</si>
  <si>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</si>
  <si>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</si>
  <si>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</si>
  <si>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</si>
  <si>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</si>
  <si>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</si>
  <si>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</si>
  <si>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</si>
  <si>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</si>
  <si>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</si>
  <si>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</si>
  <si>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</si>
  <si>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</si>
  <si>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</si>
  <si>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</si>
  <si>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</si>
  <si>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</si>
  <si>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</si>
  <si>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</si>
  <si>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</si>
  <si>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</si>
  <si>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</si>
  <si>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</si>
  <si>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</si>
  <si>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</si>
  <si>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</si>
  <si>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</si>
  <si>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</si>
  <si>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</si>
  <si>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</si>
  <si>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</si>
  <si>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>NPA % OF PS ADV.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</si>
  <si>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</si>
  <si>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</si>
  <si>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</si>
  <si>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</si>
  <si>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</si>
  <si>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</si>
  <si>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</si>
  <si>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</si>
  <si>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</si>
  <si>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</si>
  <si>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</si>
  <si>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</si>
  <si>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</si>
  <si>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</si>
  <si>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</si>
  <si>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</si>
  <si>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</si>
  <si>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</si>
  <si>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</si>
  <si>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</si>
  <si>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</si>
  <si>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</si>
  <si>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</si>
  <si>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</si>
  <si>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</si>
  <si>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</si>
  <si>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</si>
  <si>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</si>
  <si>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</si>
  <si>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</si>
  <si>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</si>
  <si>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</si>
  <si>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</si>
  <si>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</si>
  <si>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</si>
  <si>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</si>
  <si>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</si>
  <si>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</si>
  <si>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</si>
  <si>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</si>
  <si>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</si>
  <si>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</si>
  <si>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</si>
  <si>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</si>
  <si>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</si>
  <si>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</si>
  <si>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</si>
  <si>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</si>
  <si>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</si>
  <si>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</si>
  <si>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</si>
  <si>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</si>
  <si>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</si>
  <si>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</si>
  <si>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TABLE:17</t>
  </si>
  <si>
    <t>Table: 3(i)</t>
  </si>
  <si>
    <t>To be filled by only Lead Banks of concerned Districts</t>
  </si>
  <si>
    <t>DISTRICTS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</si>
  <si>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</si>
  <si>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</si>
  <si>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</si>
  <si>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</si>
  <si>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</si>
  <si>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</si>
  <si>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</si>
  <si>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</si>
  <si>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</si>
  <si>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</si>
  <si>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t>A/C  </t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</si>
  <si>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</si>
  <si>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</si>
  <si>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</si>
  <si>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</si>
  <si>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 xml:space="preserve">Education Loan Outstanding </t>
  </si>
  <si>
    <t>Table: 24</t>
  </si>
  <si>
    <t>OUTSTANDING LOANS TO WOMEN</t>
  </si>
  <si>
    <t>TABLE: 3(i)</t>
  </si>
  <si>
    <t>Other loans to weaker sections</t>
  </si>
  <si>
    <t>CROP LOANS (Out of Farm Credit)</t>
  </si>
  <si>
    <t>Oriental Bank of Comm.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</si>
  <si>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</si>
  <si>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</si>
  <si>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</si>
  <si>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</si>
  <si>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</si>
  <si>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</si>
  <si>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</si>
  <si>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IDFC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</si>
  <si>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</si>
  <si>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</si>
  <si>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</si>
  <si>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</si>
  <si>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</si>
  <si>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</si>
  <si>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</si>
  <si>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</si>
  <si>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</si>
  <si>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</si>
  <si>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</si>
  <si>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</si>
  <si>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</si>
  <si>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</si>
  <si>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PS</t>
  </si>
  <si>
    <t>Diff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</si>
  <si>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</si>
  <si>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</si>
  <si>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</si>
  <si>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</si>
  <si>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</si>
  <si>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</si>
  <si>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</si>
  <si>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</si>
  <si>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</si>
  <si>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BALAGHAT</t>
  </si>
  <si>
    <t>BARWANI</t>
  </si>
  <si>
    <t>DEWAS</t>
  </si>
  <si>
    <t>PANNA</t>
  </si>
  <si>
    <t>SEHORE</t>
  </si>
  <si>
    <t>TIKAMGARH</t>
  </si>
  <si>
    <t>Sr. No.</t>
  </si>
  <si>
    <t>Name of the Bank</t>
  </si>
  <si>
    <t>DCCB</t>
  </si>
  <si>
    <t>Grand Total</t>
  </si>
  <si>
    <t>Deposits</t>
  </si>
  <si>
    <t>Advances</t>
  </si>
  <si>
    <t>Actual</t>
  </si>
  <si>
    <t>AGAR MALWA</t>
  </si>
  <si>
    <t>ALIRAJPUR</t>
  </si>
  <si>
    <t>ANUPPUR</t>
  </si>
  <si>
    <t>ASHOK NAGAR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</si>
  <si>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</si>
  <si>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</si>
  <si>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</si>
  <si>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</si>
  <si>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</si>
  <si>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</si>
  <si>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</si>
  <si>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</si>
  <si>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</si>
  <si>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</si>
  <si>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</si>
  <si>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</si>
  <si>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</si>
  <si>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</si>
  <si>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</si>
  <si>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</si>
  <si>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</si>
  <si>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</si>
  <si>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</si>
  <si>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</si>
  <si>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MANDSAUR</t>
  </si>
  <si>
    <t>NARSINGHPUR</t>
  </si>
  <si>
    <t>NEEMUCH</t>
  </si>
  <si>
    <t>RAISEN</t>
  </si>
  <si>
    <t>RAJGARH</t>
  </si>
  <si>
    <t>RATLAM</t>
  </si>
  <si>
    <t>REWA</t>
  </si>
  <si>
    <t>SAGAR</t>
  </si>
  <si>
    <t>SATNA</t>
  </si>
  <si>
    <t>SEONI</t>
  </si>
  <si>
    <t>SHAHDOL</t>
  </si>
  <si>
    <t>SHAJAPUR</t>
  </si>
  <si>
    <t>SHEOPUR</t>
  </si>
  <si>
    <t>SHIVPURI</t>
  </si>
  <si>
    <t>SIDHI</t>
  </si>
  <si>
    <t>SINGARULI</t>
  </si>
  <si>
    <t>UJJAIN</t>
  </si>
  <si>
    <t>UMARIA</t>
  </si>
  <si>
    <t>VIDISHA</t>
  </si>
  <si>
    <t>Sheet 2</t>
  </si>
  <si>
    <t>BANK NAME</t>
  </si>
  <si>
    <t>Outstanding upto the end of the current quarter (%) (Amt in Lakhs)</t>
  </si>
  <si>
    <t>MANDLA</t>
  </si>
  <si>
    <t>Total no. of PMJDY Accounts</t>
  </si>
  <si>
    <t>No. of Minor Accounts</t>
  </si>
  <si>
    <t>Balance held in the Acs Rs. in crore</t>
  </si>
  <si>
    <t>No. of RuPay card issued</t>
  </si>
  <si>
    <t>No. of Aadhaar Seeding</t>
  </si>
  <si>
    <t>Aadhaar Seeding %</t>
  </si>
  <si>
    <t>No. of Zero Bal Acs</t>
  </si>
  <si>
    <t>Zero Bal Acs %</t>
  </si>
  <si>
    <t>No. of Active RuPay cards</t>
  </si>
  <si>
    <t>Active RuPay cards %</t>
  </si>
  <si>
    <t>No. of Mobile Seeding</t>
  </si>
  <si>
    <t>Mobile Seeding %</t>
  </si>
  <si>
    <t>OD Sanctioned (No.)</t>
  </si>
  <si>
    <t>SLBC Madhya Pradesh    Convener-Central Bank of India</t>
  </si>
  <si>
    <t>PRIVATE BANK SUB TOTAL</t>
  </si>
  <si>
    <t>Bombay Mercantile Bank</t>
  </si>
  <si>
    <t>Nagpur Sahakari Bank</t>
  </si>
  <si>
    <t>CO-OPERATIVE BANK SUB TOTAL</t>
  </si>
  <si>
    <t xml:space="preserve">TARGET for FY   2017-18 </t>
  </si>
  <si>
    <t>BANK WISE PMJDY STATUS AS ON 30.06.2017</t>
  </si>
  <si>
    <t>PRIVATE BANK - SUB TOTAL</t>
  </si>
  <si>
    <t>CO-OPERATIVE BANK - SUB TOTAL</t>
  </si>
  <si>
    <t>Shivalik Mercantile Bank</t>
  </si>
  <si>
    <t>PSBs - SUB TOTAL</t>
  </si>
  <si>
    <t>RRBs - SUB TOTAL</t>
  </si>
  <si>
    <t>Sl. No.</t>
  </si>
  <si>
    <t>Var from prev qtr Dep.</t>
  </si>
  <si>
    <t>Var from prev qtr Adv.</t>
  </si>
  <si>
    <t>CD RATIO</t>
  </si>
  <si>
    <t>TARGET MSME FY 2017-18</t>
  </si>
  <si>
    <t>% of Micro credit to total advances</t>
  </si>
  <si>
    <t>Application Received during current fiscal</t>
  </si>
  <si>
    <t>Sanctioned during the year (including application received during previous year)</t>
  </si>
  <si>
    <t>MORENA</t>
  </si>
  <si>
    <t>Individual woman beneficiary upto Rs. 1 Lakh (out of total loans o/s to women)</t>
  </si>
  <si>
    <t>Rs crore</t>
  </si>
  <si>
    <t>Total Accs</t>
  </si>
  <si>
    <t>Public Sector Banks</t>
  </si>
  <si>
    <t>PMJJBY</t>
  </si>
  <si>
    <t>PMSBY</t>
  </si>
  <si>
    <t>2015-16</t>
  </si>
  <si>
    <t>2016-17</t>
  </si>
  <si>
    <t>SC</t>
  </si>
  <si>
    <t>ST</t>
  </si>
  <si>
    <t>MPSRDB</t>
  </si>
  <si>
    <t>17-Jun</t>
  </si>
  <si>
    <t>30.09.2017</t>
  </si>
  <si>
    <t>Disbursed                 (Out of column 5)</t>
  </si>
  <si>
    <r>
      <t>of which girl student</t>
    </r>
    <r>
      <rPr>
        <sz val="11"/>
        <rFont val="Times New Roman"/>
        <family val="1"/>
      </rPr>
      <t xml:space="preserve">          </t>
    </r>
    <r>
      <rPr>
        <b/>
        <sz val="10"/>
        <rFont val="Times New Roman"/>
        <family val="1"/>
      </rPr>
      <t>(Out of column 5)</t>
    </r>
  </si>
  <si>
    <t>IDBI Bank Ltd.</t>
  </si>
  <si>
    <t>IndusInd Bank</t>
  </si>
  <si>
    <t>Punjab and Sind Bank</t>
  </si>
  <si>
    <t>S. N.</t>
  </si>
  <si>
    <t>RSETI</t>
  </si>
  <si>
    <t>Targets F Y 2017-18</t>
  </si>
  <si>
    <t>Cummulative achievement since 01.04.11</t>
  </si>
  <si>
    <t>No. of pro.</t>
  </si>
  <si>
    <t>No of candidates</t>
  </si>
  <si>
    <t>No. of pro</t>
  </si>
  <si>
    <t>No. of candidates</t>
  </si>
  <si>
    <t>BPL</t>
  </si>
  <si>
    <t>APL</t>
  </si>
  <si>
    <t>OBC</t>
  </si>
  <si>
    <t>Minority</t>
  </si>
  <si>
    <t>No. of canidates trained</t>
  </si>
  <si>
    <t>No. of candidates settled</t>
  </si>
  <si>
    <t>BF</t>
  </si>
  <si>
    <t>SF</t>
  </si>
  <si>
    <t>WE</t>
  </si>
  <si>
    <t>ALHB Satna</t>
  </si>
  <si>
    <t>  12  </t>
  </si>
  <si>
    <t>  302  </t>
  </si>
  <si>
    <t>  159  </t>
  </si>
  <si>
    <t>  143  </t>
  </si>
  <si>
    <t>  58  </t>
  </si>
  <si>
    <t>  3  </t>
  </si>
  <si>
    <t>  112  </t>
  </si>
  <si>
    <t>  11  </t>
  </si>
  <si>
    <t>  160  </t>
  </si>
  <si>
    <t>  107  </t>
  </si>
  <si>
    <t>BOB Alirajpur</t>
  </si>
  <si>
    <t>  324  </t>
  </si>
  <si>
    <t>  293  </t>
  </si>
  <si>
    <t>  31  </t>
  </si>
  <si>
    <t>  301  </t>
  </si>
  <si>
    <t>  16  </t>
  </si>
  <si>
    <t>  95  </t>
  </si>
  <si>
    <t>  843  </t>
  </si>
  <si>
    <t>  22  </t>
  </si>
  <si>
    <t>BOB Jhabua</t>
  </si>
  <si>
    <t>  10  </t>
  </si>
  <si>
    <t>  195  </t>
  </si>
  <si>
    <t>  116  </t>
  </si>
  <si>
    <t>  79  </t>
  </si>
  <si>
    <t>  6  </t>
  </si>
  <si>
    <t>  139  </t>
  </si>
  <si>
    <t>  29  </t>
  </si>
  <si>
    <t>  14  </t>
  </si>
  <si>
    <t>  156  </t>
  </si>
  <si>
    <t>  4601  </t>
  </si>
  <si>
    <t>  2148  </t>
  </si>
  <si>
    <t>  36  </t>
  </si>
  <si>
    <t>BOI Barwani</t>
  </si>
  <si>
    <t>  13  </t>
  </si>
  <si>
    <t>  356  </t>
  </si>
  <si>
    <t>  328  </t>
  </si>
  <si>
    <t>  28  </t>
  </si>
  <si>
    <t>  24  </t>
  </si>
  <si>
    <t>  189  </t>
  </si>
  <si>
    <t>  121  </t>
  </si>
  <si>
    <t>  5  </t>
  </si>
  <si>
    <t>  255  </t>
  </si>
  <si>
    <t>  41  </t>
  </si>
  <si>
    <t>BOI Bhopal</t>
  </si>
  <si>
    <t>  77  </t>
  </si>
  <si>
    <t>  2243  </t>
  </si>
  <si>
    <t>  1780  </t>
  </si>
  <si>
    <t>  1294  </t>
  </si>
  <si>
    <t>  486  </t>
  </si>
  <si>
    <t>  52  </t>
  </si>
  <si>
    <t>BOI Burhanpur</t>
  </si>
  <si>
    <t>  335  </t>
  </si>
  <si>
    <t>  18  </t>
  </si>
  <si>
    <t>  66  </t>
  </si>
  <si>
    <t>  46  </t>
  </si>
  <si>
    <t>  168  </t>
  </si>
  <si>
    <t>  48  </t>
  </si>
  <si>
    <t>BOI Dewas</t>
  </si>
  <si>
    <t>  83  </t>
  </si>
  <si>
    <t>  252  </t>
  </si>
  <si>
    <t>  120  </t>
  </si>
  <si>
    <t>  138  </t>
  </si>
  <si>
    <t>BOI Dhar</t>
  </si>
  <si>
    <t>  126  </t>
  </si>
  <si>
    <t>  67  </t>
  </si>
  <si>
    <t>  39  </t>
  </si>
  <si>
    <t>BOI Khandwa</t>
  </si>
  <si>
    <t>  21  </t>
  </si>
  <si>
    <t>  232  </t>
  </si>
  <si>
    <t>  34  </t>
  </si>
  <si>
    <t>  130  </t>
  </si>
  <si>
    <t>BOI Khargone</t>
  </si>
  <si>
    <t>  152  </t>
  </si>
  <si>
    <t>  100  </t>
  </si>
  <si>
    <t>BOI Rajgarh</t>
  </si>
  <si>
    <t>  19  </t>
  </si>
  <si>
    <t>  580  </t>
  </si>
  <si>
    <t>  543  </t>
  </si>
  <si>
    <t>  37  </t>
  </si>
  <si>
    <t>  17  </t>
  </si>
  <si>
    <t>  325  </t>
  </si>
  <si>
    <t>BOI Sehore</t>
  </si>
  <si>
    <t>  87  </t>
  </si>
  <si>
    <t>  9  </t>
  </si>
  <si>
    <t>  65  </t>
  </si>
  <si>
    <t>  90  </t>
  </si>
  <si>
    <t>  1239  </t>
  </si>
  <si>
    <t>BOI Shajapur</t>
  </si>
  <si>
    <t>  351  </t>
  </si>
  <si>
    <t>  104  </t>
  </si>
  <si>
    <t>  118  </t>
  </si>
  <si>
    <t>  371  </t>
  </si>
  <si>
    <t>BOI Ujjain</t>
  </si>
  <si>
    <t>  20  </t>
  </si>
  <si>
    <t>  124  </t>
  </si>
  <si>
    <t>  7  </t>
  </si>
  <si>
    <t>  35  </t>
  </si>
  <si>
    <t>  480  </t>
  </si>
  <si>
    <t>CBI Anuppur</t>
  </si>
  <si>
    <t>  15  </t>
  </si>
  <si>
    <t>  355  </t>
  </si>
  <si>
    <t>  8  </t>
  </si>
  <si>
    <t>  25  </t>
  </si>
  <si>
    <t>  102  </t>
  </si>
  <si>
    <t>  127  </t>
  </si>
  <si>
    <t>CBI Balaghat</t>
  </si>
  <si>
    <t>  288  </t>
  </si>
  <si>
    <t>  53  </t>
  </si>
  <si>
    <t>  106  </t>
  </si>
  <si>
    <t>  821  </t>
  </si>
  <si>
    <t>CBI Betul</t>
  </si>
  <si>
    <t>  220  </t>
  </si>
  <si>
    <t>  82  </t>
  </si>
  <si>
    <t>CBI Bhind</t>
  </si>
  <si>
    <t>  54  </t>
  </si>
  <si>
    <t>  88  </t>
  </si>
  <si>
    <t>  23  </t>
  </si>
  <si>
    <t>  419  </t>
  </si>
  <si>
    <t>  1078  </t>
  </si>
  <si>
    <t>CBI Chhindwara</t>
  </si>
  <si>
    <t>  214  </t>
  </si>
  <si>
    <t>  50  </t>
  </si>
  <si>
    <t>  111  </t>
  </si>
  <si>
    <t>CBI Dindori</t>
  </si>
  <si>
    <t>  109  </t>
  </si>
  <si>
    <t>  133  </t>
  </si>
  <si>
    <t>  710  </t>
  </si>
  <si>
    <t>  1540  </t>
  </si>
  <si>
    <t>CBI Gwalior</t>
  </si>
  <si>
    <t>  96  </t>
  </si>
  <si>
    <t>  4  </t>
  </si>
  <si>
    <t>CBI Hoshangabad</t>
  </si>
  <si>
    <t>  69  </t>
  </si>
  <si>
    <t>  148  </t>
  </si>
  <si>
    <t>  2164  </t>
  </si>
  <si>
    <t>  1165  </t>
  </si>
  <si>
    <t>  999  </t>
  </si>
  <si>
    <t>CBI Jabalpur</t>
  </si>
  <si>
    <t>  81  </t>
  </si>
  <si>
    <t>  115  </t>
  </si>
  <si>
    <t>  97  </t>
  </si>
  <si>
    <t>  435  </t>
  </si>
  <si>
    <t>CBI Mandla</t>
  </si>
  <si>
    <t>  180  </t>
  </si>
  <si>
    <t>  89  </t>
  </si>
  <si>
    <t>  98  </t>
  </si>
  <si>
    <t>  573  </t>
  </si>
  <si>
    <t>  62  </t>
  </si>
  <si>
    <t>CBI Mandsaur</t>
  </si>
  <si>
    <t>  266  </t>
  </si>
  <si>
    <t>  163  </t>
  </si>
  <si>
    <t>  103  </t>
  </si>
  <si>
    <t>  105  </t>
  </si>
  <si>
    <t>CBI Morena</t>
  </si>
  <si>
    <t>  140  </t>
  </si>
  <si>
    <t>CBI Narsinghpur</t>
  </si>
  <si>
    <t>  149  </t>
  </si>
  <si>
    <t>  271  </t>
  </si>
  <si>
    <t>  43  </t>
  </si>
  <si>
    <t>  276  </t>
  </si>
  <si>
    <t>  150  </t>
  </si>
  <si>
    <t>  3706  </t>
  </si>
  <si>
    <t>  2441  </t>
  </si>
  <si>
    <t>  1265  </t>
  </si>
  <si>
    <t>CBI Raisen</t>
  </si>
  <si>
    <t>  222  </t>
  </si>
  <si>
    <t>  63  </t>
  </si>
  <si>
    <t>  42  </t>
  </si>
  <si>
    <t>  2176  </t>
  </si>
  <si>
    <t>CBI Ratlam</t>
  </si>
  <si>
    <t>  551  </t>
  </si>
  <si>
    <t>  311  </t>
  </si>
  <si>
    <t>  240  </t>
  </si>
  <si>
    <t>  93  </t>
  </si>
  <si>
    <t>  166  </t>
  </si>
  <si>
    <t>  161  </t>
  </si>
  <si>
    <t>CBI Sagar</t>
  </si>
  <si>
    <t>  292  </t>
  </si>
  <si>
    <t>  32  </t>
  </si>
  <si>
    <t>CBI Seoni</t>
  </si>
  <si>
    <t>  175  </t>
  </si>
  <si>
    <t>  181  </t>
  </si>
  <si>
    <t>  132  </t>
  </si>
  <si>
    <t>  151  </t>
  </si>
  <si>
    <t>  425  </t>
  </si>
  <si>
    <t>  385  </t>
  </si>
  <si>
    <t>CBI Shahdol</t>
  </si>
  <si>
    <t>  318  </t>
  </si>
  <si>
    <t>  1222  </t>
  </si>
  <si>
    <t>PNB Datia</t>
  </si>
  <si>
    <t>  510  </t>
  </si>
  <si>
    <t>  267  </t>
  </si>
  <si>
    <t>  209  </t>
  </si>
  <si>
    <t>  217  </t>
  </si>
  <si>
    <t>  2500  </t>
  </si>
  <si>
    <t>RUDSETI Bhopal</t>
  </si>
  <si>
    <t>  446  </t>
  </si>
  <si>
    <t>  202  </t>
  </si>
  <si>
    <t>  33  </t>
  </si>
  <si>
    <t>  185  </t>
  </si>
  <si>
    <t>SBI Ashok Nagar</t>
  </si>
  <si>
    <t>  304  </t>
  </si>
  <si>
    <t>  249  </t>
  </si>
  <si>
    <t>  55  </t>
  </si>
  <si>
    <t>  136  </t>
  </si>
  <si>
    <t>  2913  </t>
  </si>
  <si>
    <t>  1492  </t>
  </si>
  <si>
    <t>  598  </t>
  </si>
  <si>
    <t>  894  </t>
  </si>
  <si>
    <t>  333  </t>
  </si>
  <si>
    <t>SBI Chhatarpur</t>
  </si>
  <si>
    <t>  30  </t>
  </si>
  <si>
    <t>  142  </t>
  </si>
  <si>
    <t>SBI Damoh</t>
  </si>
  <si>
    <t>  2  </t>
  </si>
  <si>
    <t>  45  </t>
  </si>
  <si>
    <t>  169  </t>
  </si>
  <si>
    <t>  429  </t>
  </si>
  <si>
    <t>  1216  </t>
  </si>
  <si>
    <t>SBI Guna</t>
  </si>
  <si>
    <t>  44  </t>
  </si>
  <si>
    <t>  1771  </t>
  </si>
  <si>
    <t>  1505  </t>
  </si>
  <si>
    <t>  790  </t>
  </si>
  <si>
    <t>SBI Harda</t>
  </si>
  <si>
    <t>  177  </t>
  </si>
  <si>
    <t>  101  </t>
  </si>
  <si>
    <t>  76  </t>
  </si>
  <si>
    <t>  1376  </t>
  </si>
  <si>
    <t>  236  </t>
  </si>
  <si>
    <t>  1140  </t>
  </si>
  <si>
    <t>  218  </t>
  </si>
  <si>
    <t>SBI Katni</t>
  </si>
  <si>
    <t>  114  </t>
  </si>
  <si>
    <t>  190  </t>
  </si>
  <si>
    <t>  1817  </t>
  </si>
  <si>
    <t>SBI Neemuch</t>
  </si>
  <si>
    <t>  172  </t>
  </si>
  <si>
    <t>  74  </t>
  </si>
  <si>
    <t>  343  </t>
  </si>
  <si>
    <t>SBI Panna</t>
  </si>
  <si>
    <t>  173  </t>
  </si>
  <si>
    <t>  38  </t>
  </si>
  <si>
    <t>  113  </t>
  </si>
  <si>
    <t>SBI Sheopur</t>
  </si>
  <si>
    <t>  134  </t>
  </si>
  <si>
    <t>SBI Shivpuri</t>
  </si>
  <si>
    <t>SBI Tikamgarh</t>
  </si>
  <si>
    <t>  2541  </t>
  </si>
  <si>
    <t>  285  </t>
  </si>
  <si>
    <t>SBI Umaria</t>
  </si>
  <si>
    <t>  47  </t>
  </si>
  <si>
    <t>  99  </t>
  </si>
  <si>
    <t>  125  </t>
  </si>
  <si>
    <t>  2285  </t>
  </si>
  <si>
    <t>  357  </t>
  </si>
  <si>
    <t>SBI Vidisha</t>
  </si>
  <si>
    <t>  192  </t>
  </si>
  <si>
    <t>  108  </t>
  </si>
  <si>
    <t>UBI Rewa</t>
  </si>
  <si>
    <t>  171  </t>
  </si>
  <si>
    <t>  714  </t>
  </si>
  <si>
    <t>UBI Sidhi</t>
  </si>
  <si>
    <t>  208  </t>
  </si>
  <si>
    <t>UBI singarauli</t>
  </si>
  <si>
    <t>  184  </t>
  </si>
  <si>
    <t>  1691  </t>
  </si>
  <si>
    <t>  1108  </t>
  </si>
  <si>
    <t>  583  </t>
  </si>
  <si>
    <t>VB Indore</t>
  </si>
  <si>
    <t>  194  </t>
  </si>
  <si>
    <t>  398  </t>
  </si>
  <si>
    <t>  670  </t>
  </si>
  <si>
    <t>PMJDY Status</t>
  </si>
  <si>
    <t xml:space="preserve">Banks </t>
  </si>
  <si>
    <t>Balance held</t>
  </si>
  <si>
    <t>No. of Zero Bal a/cs</t>
  </si>
  <si>
    <t>% of Zero balance accounts</t>
  </si>
  <si>
    <t>Aadhaar Seeding</t>
  </si>
  <si>
    <t>RuPay Card issued</t>
  </si>
  <si>
    <t>PSB Total</t>
  </si>
  <si>
    <t>PVT. Banks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</si>
  <si>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</si>
  <si>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</si>
  <si>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</si>
  <si>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</si>
  <si>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</si>
  <si>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</si>
  <si>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</si>
  <si>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</si>
  <si>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</si>
  <si>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</si>
  <si>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</si>
  <si>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</si>
  <si>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 Total</t>
  </si>
  <si>
    <t>Regional Rural Banks</t>
  </si>
  <si>
    <t>RRBs Total</t>
  </si>
  <si>
    <t>ATAL PENSION YOJANA</t>
  </si>
  <si>
    <t>2017-18*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</si>
  <si>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</si>
  <si>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</si>
  <si>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</si>
  <si>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</si>
  <si>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</si>
  <si>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</si>
  <si>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</si>
  <si>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</si>
  <si>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</si>
  <si>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IDBI BANK LTD</t>
  </si>
  <si>
    <t>INDIAN BANK</t>
  </si>
  <si>
    <t>INDIAN OVERSEAS BANK</t>
  </si>
  <si>
    <t>ORIENTAL BANK OF COMMERCE</t>
  </si>
  <si>
    <t>PUNJAB AND SIND BANK</t>
  </si>
  <si>
    <t>PUNJAB NATIONAL BANK</t>
  </si>
  <si>
    <t>STATE BANK OF INDIA</t>
  </si>
  <si>
    <t>SYNDICATE BANK</t>
  </si>
  <si>
    <t>UCO BANK</t>
  </si>
  <si>
    <t>UNION BANK OF INDIA</t>
  </si>
  <si>
    <t>UNITED BANK OF INDIA</t>
  </si>
  <si>
    <t>VIJAYA BANK</t>
  </si>
  <si>
    <t>Public Sector Banks Sub Total</t>
  </si>
  <si>
    <t>AXIS BANK</t>
  </si>
  <si>
    <t>DCB BANK LIMITED</t>
  </si>
  <si>
    <t>DHANLAXMI BANK LIMITED</t>
  </si>
  <si>
    <t>HDFC BANK LTD</t>
  </si>
  <si>
    <t>ICICI BANK LIMITED</t>
  </si>
  <si>
    <t>INDUSIND BANK LIMITED</t>
  </si>
  <si>
    <t>KARNATAKA BANK LIMITED</t>
  </si>
  <si>
    <t>KOTAK MAHINDRA BANK</t>
  </si>
  <si>
    <t>RBL BANK LIMITED</t>
  </si>
  <si>
    <t>TAMILNAD MERCANTILE BANK PVT LTD</t>
  </si>
  <si>
    <t>THE CATHOLIC SYRIAN BANK LIMITED</t>
  </si>
  <si>
    <t>THE FEDERAL BANK LTD</t>
  </si>
  <si>
    <t>THE JAMMU AND KASHMIR BANK LTD</t>
  </si>
  <si>
    <t>THE KARUR VYSYA BANK LTD</t>
  </si>
  <si>
    <t xml:space="preserve">THE SOUTH INDIAN BANK LTD </t>
  </si>
  <si>
    <t>YES BANK LIMITED</t>
  </si>
  <si>
    <t>PVT Banks Sub Total</t>
  </si>
  <si>
    <t>CENTRAL MADHYA PRADESH GRAMIN BANK</t>
  </si>
  <si>
    <t>MADHYANCHAL GRAMIN BANK</t>
  </si>
  <si>
    <t>NARMADA JHABUA GRAMIN BANK</t>
  </si>
  <si>
    <t>RRBs Sub Total</t>
  </si>
  <si>
    <t>DCCBs</t>
  </si>
  <si>
    <t>Sub Total DCCBs</t>
  </si>
  <si>
    <t>DEPARTMENT OF POSTS MINISTRY OF COMM AND IT</t>
  </si>
  <si>
    <t>DoP Sub Total</t>
  </si>
  <si>
    <t/>
  </si>
  <si>
    <t>PUBLIC SECTOR BANK SUB TOTAL</t>
  </si>
  <si>
    <t xml:space="preserve"> REGIONAL RURAL BANK SUB TOTAL</t>
  </si>
  <si>
    <t>SOCIAL SECURITY SCHEMES</t>
  </si>
  <si>
    <t>Sr. No</t>
  </si>
  <si>
    <t>Shishu</t>
  </si>
  <si>
    <t>Kishor</t>
  </si>
  <si>
    <t>Tarun</t>
  </si>
  <si>
    <t>Accounts</t>
  </si>
  <si>
    <t>IDBI Bank Limited</t>
  </si>
  <si>
    <t>Sub Total</t>
  </si>
  <si>
    <t>Private Sector Banks</t>
  </si>
  <si>
    <t>Federal Bank</t>
  </si>
  <si>
    <t>IDFC Bank Limited</t>
  </si>
  <si>
    <t>Jammu &amp; Kashmir Bank</t>
  </si>
  <si>
    <t>Karnataka Bank</t>
  </si>
  <si>
    <t>Page-65</t>
  </si>
  <si>
    <t>Bank wise Position of Branches/ATM as on 31.12.2017</t>
  </si>
  <si>
    <t>Column1</t>
  </si>
  <si>
    <t>ATMs2</t>
  </si>
  <si>
    <t>ATMs3</t>
  </si>
  <si>
    <t>CENTRE WISE INFORMATION REGARDING DEPOSITS, ADVANCES AND C.D.RATIO  31.12.2017</t>
  </si>
  <si>
    <t>BANKWISE TOTAL DEPOSITS, ADVANCES AND C.D.RATIO  As on 31.12.2017</t>
  </si>
  <si>
    <t>CURRENT QUARTER 31.12.17</t>
  </si>
  <si>
    <t>Credit as per place of Utilization Dec-17</t>
  </si>
  <si>
    <t>PREVIOUS QUARTER 30.09.17</t>
  </si>
  <si>
    <t>Including Cr. as per place of utilization</t>
  </si>
  <si>
    <t>31.12.2017</t>
  </si>
  <si>
    <t>DISTRICT WISE TOTAL DEPOSITS, ADVANCES AND C.D.RATIO  As on 31.12.2017</t>
  </si>
  <si>
    <t>AGRICULTURE OUTSTANDING AS ON 31.12.2017</t>
  </si>
  <si>
    <t>MSME  (PRIORITY SECTOR) OUTSTANDING AS ON 31.12.2017</t>
  </si>
  <si>
    <t>Outstanding upto the end of current quarter 31.12.2017</t>
  </si>
  <si>
    <t>PRIORITY SECTOR  OUTSTANDING AS ON 31.12.2017</t>
  </si>
  <si>
    <t>NON-PRIORITY SECTOR  OUTSTANDING AS ON 31.12.2017   Table:8</t>
  </si>
  <si>
    <t>ANNUAL CREDIT PLAN ACHIEVEMENT UNDER AGRICULTURE AS ON 31.12.2017</t>
  </si>
  <si>
    <t>ANNUAL CREDIT PLAN ACHIEVEMENT UNDER MSME (PRI SEC) AS ON 31.12.2017</t>
  </si>
  <si>
    <t>Disbursement upto the end of current quarter 31.12.2017</t>
  </si>
  <si>
    <t>ANNUAL CREDIT PLAN ACHIEVEMENT UNDER PRIORITY SECTOR AS ON 31.12.2017</t>
  </si>
  <si>
    <t>ANNUAL CREDIT PLAN ACHIEVEMENT UNDER NON-PRIORITY SECTOR AS ON 31.12.2017</t>
  </si>
  <si>
    <t>POSITION OF NPA AS ON 31.12.2017</t>
  </si>
  <si>
    <t>POSITION OF SECTOR WISE NPA (PRIORITY SECTOR) As on 31.12.2017</t>
  </si>
  <si>
    <t>POSITION OF SECTOR WISE NPA (NON PRIORITY SECTOR) As on 31.12.2017</t>
  </si>
  <si>
    <t>MMYUY/MMSY</t>
  </si>
  <si>
    <t>NPA</t>
  </si>
  <si>
    <t>PMEGP</t>
  </si>
  <si>
    <t>CMRHM</t>
  </si>
  <si>
    <t>SELF HELP GROUP LOANS</t>
  </si>
  <si>
    <t>MUDRA LOANS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</si>
  <si>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</si>
  <si>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POSITION OF NPA UNDER GOVT. SPONSORED SCHEME As on 31.12.2017</t>
  </si>
  <si>
    <t>NO. OF CARD ISSUED DURING 01.04.17 to 31.12.17 (Including renewal)</t>
  </si>
  <si>
    <t>TOTAL NO. OF CARD AS ON 31.12.17</t>
  </si>
  <si>
    <t>PROGRESS UNDER KISAN CREDIT CARD (As on 31.12.2017)</t>
  </si>
  <si>
    <t>PROGRESS UNDER HIGHER EDUCATION LOANS AS ON 31.12.2017</t>
  </si>
  <si>
    <t>POSITION SHG BANK LINKAGE PROGRAMME AS ON 31.12.2017</t>
  </si>
  <si>
    <t>LOANS OUTSTANDING TO MINORITY COMMUNITIES AS ON 31.12.2017</t>
  </si>
  <si>
    <t>LOANS DISBURSED TO MINORITY COMMUNITIES 01.04.17 TO 31.12.2017</t>
  </si>
  <si>
    <t>LOANS OUTSTANDING TO SC/ST AS ON 31.12.2017</t>
  </si>
  <si>
    <t>LOANS DISBURSED TO SC/ST 01.04.17 TO 31.12.2017</t>
  </si>
  <si>
    <t>ADVANCES TO WOMEN AS ON 31.12.2017</t>
  </si>
  <si>
    <t>LOANS DISBURSED TO WOMEN 01.04.17 TO 31.12.2017</t>
  </si>
  <si>
    <t>Stand-up India Scheme- Bank wise progress (Cumulative) as on 31.12.2017</t>
  </si>
  <si>
    <t>Bank Type</t>
  </si>
  <si>
    <t>Sanctioned Amt.</t>
  </si>
  <si>
    <t>Outstanding Amt.</t>
  </si>
  <si>
    <t>PSB</t>
  </si>
  <si>
    <t>PVT. BANK</t>
  </si>
  <si>
    <t>Central Madhya Pradesh Gramin Bank</t>
  </si>
  <si>
    <t>RRB</t>
  </si>
  <si>
    <t>Madhyanchal Gramin Bank</t>
  </si>
  <si>
    <t>Narmada Jhabua Gramin Bank</t>
  </si>
  <si>
    <t>As on 31.12.2017</t>
  </si>
  <si>
    <t>Micro Finance Companies</t>
  </si>
  <si>
    <t>Small Finance Banks &amp; NBFCs</t>
  </si>
  <si>
    <t>BANK'S TOTAL</t>
  </si>
  <si>
    <t>GRAND TOTAL</t>
  </si>
  <si>
    <t>  438  </t>
  </si>
  <si>
    <t>  204  </t>
  </si>
  <si>
    <t>  234  </t>
  </si>
  <si>
    <t>  164  </t>
  </si>
  <si>
    <t>  4660  </t>
  </si>
  <si>
    <t>  3457  </t>
  </si>
  <si>
    <t>  979  </t>
  </si>
  <si>
    <t>  2478  </t>
  </si>
  <si>
    <t>  415  </t>
  </si>
  <si>
    <t>  361  </t>
  </si>
  <si>
    <t>  2835  </t>
  </si>
  <si>
    <t>  1967  </t>
  </si>
  <si>
    <t>  1124  </t>
  </si>
  <si>
    <t>  2914  </t>
  </si>
  <si>
    <t>  743  </t>
  </si>
  <si>
    <t>  2171  </t>
  </si>
  <si>
    <t>  414  </t>
  </si>
  <si>
    <t>  382  </t>
  </si>
  <si>
    <t>  26  </t>
  </si>
  <si>
    <t>  2755  </t>
  </si>
  <si>
    <t>  1644  </t>
  </si>
  <si>
    <t>  262  </t>
  </si>
  <si>
    <t>  1382  </t>
  </si>
  <si>
    <t>  411  </t>
  </si>
  <si>
    <t>  390  </t>
  </si>
  <si>
    <t>  72  </t>
  </si>
  <si>
    <t>  197  </t>
  </si>
  <si>
    <t>  3284  </t>
  </si>
  <si>
    <t>  492  </t>
  </si>
  <si>
    <t>  2008  </t>
  </si>
  <si>
    <t>  575  </t>
  </si>
  <si>
    <t>  308  </t>
  </si>
  <si>
    <t>  122  </t>
  </si>
  <si>
    <t>  3397  </t>
  </si>
  <si>
    <t>  1870  </t>
  </si>
  <si>
    <t>  961  </t>
  </si>
  <si>
    <t>  909  </t>
  </si>
  <si>
    <t>  2596  </t>
  </si>
  <si>
    <t>  1515  </t>
  </si>
  <si>
    <t>  477  </t>
  </si>
  <si>
    <t>  1038  </t>
  </si>
  <si>
    <t>  475  </t>
  </si>
  <si>
    <t>  257  </t>
  </si>
  <si>
    <t>  131  </t>
  </si>
  <si>
    <t>  3332  </t>
  </si>
  <si>
    <t>  686  </t>
  </si>
  <si>
    <t>  1462  </t>
  </si>
  <si>
    <t>  504  </t>
  </si>
  <si>
    <t>  268  </t>
  </si>
  <si>
    <t>  110  </t>
  </si>
  <si>
    <t>  3198  </t>
  </si>
  <si>
    <t>  2198  </t>
  </si>
  <si>
    <t>  612  </t>
  </si>
  <si>
    <t>  1586  </t>
  </si>
  <si>
    <t>  685  </t>
  </si>
  <si>
    <t>  634  </t>
  </si>
  <si>
    <t>  51  </t>
  </si>
  <si>
    <t>  5505  </t>
  </si>
  <si>
    <t>  4402  </t>
  </si>
  <si>
    <t>  3325  </t>
  </si>
  <si>
    <t>  1077  </t>
  </si>
  <si>
    <t>  430  </t>
  </si>
  <si>
    <t>  323  </t>
  </si>
  <si>
    <t>  92  </t>
  </si>
  <si>
    <t>  1692  </t>
  </si>
  <si>
    <t>  453  </t>
  </si>
  <si>
    <t>  541  </t>
  </si>
  <si>
    <t>  406  </t>
  </si>
  <si>
    <t>  135  </t>
  </si>
  <si>
    <t>  221  </t>
  </si>
  <si>
    <t>  3502  </t>
  </si>
  <si>
    <t>  2479  </t>
  </si>
  <si>
    <t>  1067  </t>
  </si>
  <si>
    <t>  1412  </t>
  </si>
  <si>
    <t>  372  </t>
  </si>
  <si>
    <t>  376  </t>
  </si>
  <si>
    <t>  2831  </t>
  </si>
  <si>
    <t>  1683  </t>
  </si>
  <si>
    <t>  497  </t>
  </si>
  <si>
    <t>  1186  </t>
  </si>
  <si>
    <t>  458  </t>
  </si>
  <si>
    <t>  450  </t>
  </si>
  <si>
    <t>  158  </t>
  </si>
  <si>
    <t>  -  </t>
  </si>
  <si>
    <t>  2606  </t>
  </si>
  <si>
    <t>  1872  </t>
  </si>
  <si>
    <t>  727  </t>
  </si>
  <si>
    <t>  1145  </t>
  </si>
  <si>
    <t>  424  </t>
  </si>
  <si>
    <t>  352  </t>
  </si>
  <si>
    <t>  56  </t>
  </si>
  <si>
    <t>  278  </t>
  </si>
  <si>
    <t>  3237  </t>
  </si>
  <si>
    <t>  2037  </t>
  </si>
  <si>
    <t>  187  </t>
  </si>
  <si>
    <t>  231  </t>
  </si>
  <si>
    <t>  2157  </t>
  </si>
  <si>
    <t>  1128  </t>
  </si>
  <si>
    <t>  554  </t>
  </si>
  <si>
    <t>  574  </t>
  </si>
  <si>
    <t>  91  </t>
  </si>
  <si>
    <t>  2140  </t>
  </si>
  <si>
    <t>  1503  </t>
  </si>
  <si>
    <t>  560  </t>
  </si>
  <si>
    <t>  259  </t>
  </si>
  <si>
    <t>  2616  </t>
  </si>
  <si>
    <t>  561  </t>
  </si>
  <si>
    <t>  377  </t>
  </si>
  <si>
    <t>  216  </t>
  </si>
  <si>
    <t>  3722  </t>
  </si>
  <si>
    <t>  2261  </t>
  </si>
  <si>
    <t>  1551  </t>
  </si>
  <si>
    <t>  274  </t>
  </si>
  <si>
    <t>  2957  </t>
  </si>
  <si>
    <t>  739  </t>
  </si>
  <si>
    <t>  313  </t>
  </si>
  <si>
    <t>  3437  </t>
  </si>
  <si>
    <t>  362  </t>
  </si>
  <si>
    <t>  3042  </t>
  </si>
  <si>
    <t>  1783  </t>
  </si>
  <si>
    <t>  1348  </t>
  </si>
  <si>
    <t>  514  </t>
  </si>
  <si>
    <t>  341  </t>
  </si>
  <si>
    <t>  2851  </t>
  </si>
  <si>
    <t>  1787  </t>
  </si>
  <si>
    <t>  1214  </t>
  </si>
  <si>
    <t>  145  </t>
  </si>
  <si>
    <t>  3380  </t>
  </si>
  <si>
    <t>  2251  </t>
  </si>
  <si>
    <t>  929  </t>
  </si>
  <si>
    <t>  1322  </t>
  </si>
  <si>
    <t>  476  </t>
  </si>
  <si>
    <t>  2779  </t>
  </si>
  <si>
    <t>  1699  </t>
  </si>
  <si>
    <t>  1219  </t>
  </si>
  <si>
    <t>  501  </t>
  </si>
  <si>
    <t>  338  </t>
  </si>
  <si>
    <t>  153  </t>
  </si>
  <si>
    <t>  4834  </t>
  </si>
  <si>
    <t>  247  </t>
  </si>
  <si>
    <t>  137  </t>
  </si>
  <si>
    <t>  3922  </t>
  </si>
  <si>
    <t>  2607  </t>
  </si>
  <si>
    <t>  431  </t>
  </si>
  <si>
    <t>  655  </t>
  </si>
  <si>
    <t>  337  </t>
  </si>
  <si>
    <t>  4645  </t>
  </si>
  <si>
    <t>  3477  </t>
  </si>
  <si>
    <t>  1893  </t>
  </si>
  <si>
    <t>  1584  </t>
  </si>
  <si>
    <t>  358  </t>
  </si>
  <si>
    <t>  4857  </t>
  </si>
  <si>
    <t>  2986  </t>
  </si>
  <si>
    <t>  1575  </t>
  </si>
  <si>
    <t>  1411  </t>
  </si>
  <si>
    <t>  223  </t>
  </si>
  <si>
    <t>  201  </t>
  </si>
  <si>
    <t>  2492  </t>
  </si>
  <si>
    <t>  1504  </t>
  </si>
  <si>
    <t>  443  </t>
  </si>
  <si>
    <t>  1061  </t>
  </si>
  <si>
    <t>  409  </t>
  </si>
  <si>
    <t>  496  </t>
  </si>
  <si>
    <t>  469  </t>
  </si>
  <si>
    <t>  27  </t>
  </si>
  <si>
    <t>  228  </t>
  </si>
  <si>
    <t>  165  </t>
  </si>
  <si>
    <t>  4851  </t>
  </si>
  <si>
    <t>  3091  </t>
  </si>
  <si>
    <t>  1869  </t>
  </si>
  <si>
    <t>  600  </t>
  </si>
  <si>
    <t>  305  </t>
  </si>
  <si>
    <t>  295  </t>
  </si>
  <si>
    <t>  250  </t>
  </si>
  <si>
    <t>  5676  </t>
  </si>
  <si>
    <t>  3433  </t>
  </si>
  <si>
    <t>  906  </t>
  </si>
  <si>
    <t>  2527  </t>
  </si>
  <si>
    <t>  587  </t>
  </si>
  <si>
    <t>  332  </t>
  </si>
  <si>
    <t>  265  </t>
  </si>
  <si>
    <t>  5271  </t>
  </si>
  <si>
    <t>  3222  </t>
  </si>
  <si>
    <t>  1036  </t>
  </si>
  <si>
    <t>  2186  </t>
  </si>
  <si>
    <t>  879  </t>
  </si>
  <si>
    <t>  624  </t>
  </si>
  <si>
    <t>  365  </t>
  </si>
  <si>
    <t>  146  </t>
  </si>
  <si>
    <t>  4201  </t>
  </si>
  <si>
    <t>  2273  </t>
  </si>
  <si>
    <t>  666  </t>
  </si>
  <si>
    <t>  1607  </t>
  </si>
  <si>
    <t>  4929  </t>
  </si>
  <si>
    <t>  2406  </t>
  </si>
  <si>
    <t>  1224  </t>
  </si>
  <si>
    <t>  3158  </t>
  </si>
  <si>
    <t>  275  </t>
  </si>
  <si>
    <t>  2458  </t>
  </si>
  <si>
    <t>  506  </t>
  </si>
  <si>
    <t>  128  </t>
  </si>
  <si>
    <t>  3510  </t>
  </si>
  <si>
    <t>  2534  </t>
  </si>
  <si>
    <t>  722  </t>
  </si>
  <si>
    <t>  1812  </t>
  </si>
  <si>
    <t>  451  </t>
  </si>
  <si>
    <t>  229  </t>
  </si>
  <si>
    <t>  84  </t>
  </si>
  <si>
    <t>  256  </t>
  </si>
  <si>
    <t>  2839  </t>
  </si>
  <si>
    <t>  1911  </t>
  </si>
  <si>
    <t>  1568  </t>
  </si>
  <si>
    <t>  238  </t>
  </si>
  <si>
    <t>  196  </t>
  </si>
  <si>
    <t>  3005  </t>
  </si>
  <si>
    <t>  1633  </t>
  </si>
  <si>
    <t>  1218  </t>
  </si>
  <si>
    <t>  457  </t>
  </si>
  <si>
    <t>  350  </t>
  </si>
  <si>
    <t>  199  </t>
  </si>
  <si>
    <t>  3951  </t>
  </si>
  <si>
    <t>  2537  </t>
  </si>
  <si>
    <t>  785  </t>
  </si>
  <si>
    <t>  1752  </t>
  </si>
  <si>
    <t>  319  </t>
  </si>
  <si>
    <t>  3376  </t>
  </si>
  <si>
    <t>  2383  </t>
  </si>
  <si>
    <t>  1803  </t>
  </si>
  <si>
    <t>  395  </t>
  </si>
  <si>
    <t>  203  </t>
  </si>
  <si>
    <t>  3674  </t>
  </si>
  <si>
    <t>  1990  </t>
  </si>
  <si>
    <t>  263  </t>
  </si>
  <si>
    <t>  344  </t>
  </si>
  <si>
    <t>  73  </t>
  </si>
  <si>
    <t>  3627  </t>
  </si>
  <si>
    <t>  2683  </t>
  </si>
  <si>
    <t>  303  </t>
  </si>
  <si>
    <t>  2679  </t>
  </si>
  <si>
    <t>  1553  </t>
  </si>
  <si>
    <t>  227  </t>
  </si>
  <si>
    <t>  568  </t>
  </si>
  <si>
    <t>  4093  </t>
  </si>
  <si>
    <t>  2168  </t>
  </si>
  <si>
    <t>  1454  </t>
  </si>
  <si>
    <t>  162  </t>
  </si>
  <si>
    <t>  400  </t>
  </si>
  <si>
    <t>  3129  </t>
  </si>
  <si>
    <t>  394  </t>
  </si>
  <si>
    <t>  1377  </t>
  </si>
  <si>
    <t>  70  </t>
  </si>
  <si>
    <t>  186  </t>
  </si>
  <si>
    <t>  2915  </t>
  </si>
  <si>
    <t>  59  </t>
  </si>
  <si>
    <t>  3184  </t>
  </si>
  <si>
    <t>  2032  </t>
  </si>
  <si>
    <t>  1458  </t>
  </si>
  <si>
    <t>  820  </t>
  </si>
  <si>
    <t>  21844  </t>
  </si>
  <si>
    <t>  14675  </t>
  </si>
  <si>
    <t>  7169  </t>
  </si>
  <si>
    <t>  4718  </t>
  </si>
  <si>
    <t>  4371  </t>
  </si>
  <si>
    <t>  9318  </t>
  </si>
  <si>
    <t>  1197  </t>
  </si>
  <si>
    <t>  6397  </t>
  </si>
  <si>
    <t>  176687  </t>
  </si>
  <si>
    <t>  113301  </t>
  </si>
  <si>
    <t>  43935  </t>
  </si>
  <si>
    <t>  69366  </t>
  </si>
  <si>
    <t>  10296  </t>
  </si>
  <si>
    <t>Achievement F Y 17-18 as on Dec.17</t>
  </si>
  <si>
    <t>PROGRESS OF RURAL SELF EMPLOYMENT TRAINING INSTITUTES (RSETIs) IN THE STATE OF MADHYA PRADESH AS ON DEC- 17</t>
  </si>
  <si>
    <t>ADVANCES TO WEAKER SECTION OUTSTANDING AS ON 31.12.2017</t>
  </si>
  <si>
    <t>MUDRA LOANS PROGRESS</t>
  </si>
  <si>
    <t>As on 31122017</t>
  </si>
  <si>
    <t>Numbers in actual &amp; Amount in LAKH</t>
  </si>
  <si>
    <t>Amt. in lakh</t>
  </si>
  <si>
    <t>IDBI Bank Ltd</t>
  </si>
  <si>
    <t>*As on 31.12.2017</t>
  </si>
  <si>
    <t>Number &amp; Amount in crore</t>
  </si>
  <si>
    <t xml:space="preserve"> </t>
  </si>
  <si>
    <t>SCBs</t>
  </si>
  <si>
    <t>Column2</t>
  </si>
  <si>
    <t>BR. Dec-16</t>
  </si>
  <si>
    <t>Bank Name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</si>
  <si>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</si>
  <si>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</si>
  <si>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</si>
  <si>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</si>
  <si>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</si>
  <si>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Airtel Payment Bank</t>
  </si>
  <si>
    <t>DCB Bank Limited</t>
  </si>
  <si>
    <t>Dhanalakshmi Bank Ltd</t>
  </si>
  <si>
    <t>IDFC Bank Ltd.</t>
  </si>
  <si>
    <t>Number in lakh</t>
  </si>
  <si>
    <t>BANK WISE AADHAAR AUTHENTICATION STATUS AS ON 31.12.2017</t>
  </si>
  <si>
    <t>Page-66</t>
  </si>
  <si>
    <t>Page-67</t>
  </si>
  <si>
    <t>Page-68</t>
  </si>
  <si>
    <t>Page-69</t>
  </si>
  <si>
    <t>Page-70</t>
  </si>
  <si>
    <t>Page-71</t>
  </si>
  <si>
    <t>Page-72</t>
  </si>
  <si>
    <t>Page-73</t>
  </si>
  <si>
    <t>Page-74</t>
  </si>
  <si>
    <t>Page-75</t>
  </si>
  <si>
    <t>Page-77</t>
  </si>
  <si>
    <t>Page-78</t>
  </si>
  <si>
    <t>Page-76</t>
  </si>
  <si>
    <t>Page-79</t>
  </si>
  <si>
    <t>Page-80</t>
  </si>
  <si>
    <t>Page-81</t>
  </si>
  <si>
    <t>Page-82</t>
  </si>
  <si>
    <t>Page-83</t>
  </si>
  <si>
    <t>Page-84</t>
  </si>
  <si>
    <t>Page-85</t>
  </si>
  <si>
    <t>Page-86</t>
  </si>
  <si>
    <t>Page-87</t>
  </si>
  <si>
    <t>Page-88</t>
  </si>
  <si>
    <t>Page-89</t>
  </si>
  <si>
    <t>Page-90</t>
  </si>
  <si>
    <t>Page-91</t>
  </si>
  <si>
    <t>Page-92</t>
  </si>
  <si>
    <t>Page-93</t>
  </si>
  <si>
    <t>Page-94</t>
  </si>
  <si>
    <t>Page-95</t>
  </si>
  <si>
    <t>Page-96</t>
  </si>
  <si>
    <t>Page-97</t>
  </si>
  <si>
    <t>Page-98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</si>
</sst>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[$-409]mmm\-yy;@"/>
    <numFmt numFmtId="166" formatCode="[$-409]mmmm\-yy;@"/>
  </numFmts>
  <fonts count="48" x14ac:knownFonts="1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sz val="14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rgb="FFFF0000"/>
      <name val="Times New Roman"/>
      <family val="1"/>
    </font>
    <font>
      <sz val="10"/>
      <color theme="4" tint="-0.24994659260841701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</font>
    <font>
      <sz val="10.5"/>
      <name val="Times New Roman"/>
      <family val="1"/>
    </font>
    <font>
      <sz val="12"/>
      <name val="Times New Roman"/>
      <family val="1"/>
    </font>
    <font>
      <b/>
      <i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.5"/>
      <name val="Times New Roman"/>
      <family val="1"/>
    </font>
    <font>
      <sz val="9"/>
      <name val="Times New Roman"/>
      <family val="1"/>
    </font>
    <font>
      <b/>
      <i/>
      <sz val="11"/>
      <color theme="1"/>
      <name val="Times New Roman"/>
      <family val="1"/>
    </font>
    <font>
      <sz val="12"/>
      <color theme="4" tint="-0.24994659260841701"/>
      <name val="Times New Roman"/>
      <family val="1"/>
    </font>
    <font>
      <sz val="12"/>
      <color theme="1"/>
      <name val="Times New Roman"/>
      <family val="1"/>
    </font>
    <font>
      <b/>
      <sz val="10"/>
      <color theme="4" tint="-0.24994659260841701"/>
      <name val="Times New Roman"/>
      <family val="1"/>
    </font>
    <font>
      <b/>
      <sz val="13"/>
      <name val="Times New Roman"/>
      <family val="1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0">
    <xf numFmtId="0" fontId="0" fillId="0" borderId="0">
      <alignment vertical="top" wrapText="1"/>
    </xf>
    <xf numFmtId="164" fontId="20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9" fillId="0" borderId="0" applyNumberFormat="0" applyFill="0" applyBorder="0" applyAlignment="0" applyProtection="0">
      <alignment vertical="top" wrapText="1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 wrapText="1"/>
    </xf>
    <xf numFmtId="0" fontId="14" fillId="0" borderId="0"/>
    <xf numFmtId="0" fontId="24" fillId="0" borderId="0"/>
    <xf numFmtId="0" fontId="19" fillId="0" borderId="0">
      <alignment vertical="top" wrapText="1"/>
    </xf>
    <xf numFmtId="0" fontId="24" fillId="0" borderId="0"/>
    <xf numFmtId="0" fontId="19" fillId="0" borderId="0">
      <alignment vertical="top" wrapText="1"/>
    </xf>
    <xf numFmtId="0" fontId="24" fillId="0" borderId="0"/>
    <xf numFmtId="0" fontId="24" fillId="0" borderId="0"/>
    <xf numFmtId="0" fontId="9" fillId="0" borderId="0">
      <alignment vertical="top" wrapText="1"/>
    </xf>
    <xf numFmtId="0" fontId="19" fillId="0" borderId="0">
      <alignment vertical="top" wrapText="1"/>
    </xf>
    <xf numFmtId="0" fontId="24" fillId="0" borderId="0"/>
    <xf numFmtId="0" fontId="24" fillId="0" borderId="0"/>
    <xf numFmtId="0" fontId="24" fillId="0" borderId="0"/>
    <xf numFmtId="0" fontId="15" fillId="0" borderId="0"/>
    <xf numFmtId="0" fontId="19" fillId="0" borderId="0">
      <alignment vertical="top" wrapText="1"/>
    </xf>
    <xf numFmtId="0" fontId="24" fillId="0" borderId="0"/>
    <xf numFmtId="0" fontId="19" fillId="0" borderId="0">
      <alignment vertical="top" wrapText="1"/>
    </xf>
    <xf numFmtId="0" fontId="19" fillId="0" borderId="0">
      <alignment vertical="top" wrapText="1"/>
    </xf>
    <xf numFmtId="0" fontId="24" fillId="0" borderId="0"/>
    <xf numFmtId="0" fontId="13" fillId="0" borderId="0"/>
    <xf numFmtId="0" fontId="19" fillId="0" borderId="0">
      <alignment vertical="top" wrapText="1"/>
    </xf>
    <xf numFmtId="0" fontId="19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>
      <alignment vertical="top" wrapText="1"/>
    </xf>
    <xf numFmtId="0" fontId="9" fillId="0" borderId="0">
      <alignment vertical="top" wrapText="1"/>
    </xf>
    <xf numFmtId="0" fontId="19" fillId="0" borderId="0">
      <alignment vertical="top" wrapText="1"/>
    </xf>
    <xf numFmtId="0" fontId="20" fillId="0" borderId="0"/>
    <xf numFmtId="0" fontId="19" fillId="0" borderId="0">
      <alignment vertical="top" wrapText="1"/>
    </xf>
    <xf numFmtId="0" fontId="9" fillId="0" borderId="0">
      <alignment vertical="top" wrapText="1"/>
    </xf>
    <xf numFmtId="0" fontId="19" fillId="0" borderId="0">
      <alignment vertical="top" wrapText="1"/>
    </xf>
    <xf numFmtId="0" fontId="20" fillId="0" borderId="0"/>
    <xf numFmtId="9" fontId="9" fillId="0" borderId="0" applyFont="0" applyFill="0" applyBorder="0" applyAlignment="0" applyProtection="0"/>
    <xf numFmtId="0" fontId="1" fillId="0" borderId="0"/>
  </cellStyleXfs>
  <cellXfs count="569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1" fontId="3" fillId="2" borderId="0" xfId="0" applyNumberFormat="1" applyFont="1" applyFill="1" applyAlignment="1" applyProtection="1">
      <alignment horizontal="right" vertical="top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2" fontId="25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2" fontId="28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6" fillId="2" borderId="1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2" fontId="26" fillId="2" borderId="0" xfId="0" applyNumberFormat="1" applyFont="1" applyFill="1" applyAlignment="1">
      <alignment vertical="center"/>
    </xf>
    <xf numFmtId="0" fontId="25" fillId="2" borderId="0" xfId="0" applyFont="1" applyFill="1" applyAlignment="1">
      <alignment vertical="center"/>
    </xf>
    <xf numFmtId="1" fontId="3" fillId="2" borderId="0" xfId="0" applyNumberFormat="1" applyFont="1" applyFill="1" applyAlignment="1" applyProtection="1">
      <alignment horizontal="right" vertical="center"/>
      <protection locked="0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4" fillId="2" borderId="0" xfId="0" applyFont="1" applyFill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0" fontId="17" fillId="2" borderId="0" xfId="0" applyFont="1" applyFill="1" applyProtection="1">
      <alignment vertical="top" wrapText="1"/>
      <protection locked="0"/>
    </xf>
    <xf numFmtId="2" fontId="17" fillId="2" borderId="0" xfId="0" applyNumberFormat="1" applyFont="1" applyFill="1" applyAlignment="1" applyProtection="1">
      <alignment horizontal="center" vertical="center" wrapText="1"/>
      <protection locked="0"/>
    </xf>
    <xf numFmtId="1" fontId="17" fillId="2" borderId="0" xfId="0" applyNumberFormat="1" applyFont="1" applyFill="1" applyProtection="1">
      <alignment vertical="top" wrapText="1"/>
      <protection locked="0"/>
    </xf>
    <xf numFmtId="0" fontId="17" fillId="2" borderId="0" xfId="0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8" fillId="2" borderId="1" xfId="0" applyNumberFormat="1" applyFont="1" applyFill="1" applyBorder="1" applyAlignment="1" applyProtection="1">
      <alignment horizontal="right" vertical="center" wrapText="1"/>
    </xf>
    <xf numFmtId="2" fontId="7" fillId="2" borderId="0" xfId="0" applyNumberFormat="1" applyFont="1" applyFill="1" applyAlignment="1" applyProtection="1">
      <alignment vertical="center"/>
      <protection locked="0"/>
    </xf>
    <xf numFmtId="1" fontId="17" fillId="2" borderId="0" xfId="0" applyNumberFormat="1" applyFont="1" applyFill="1" applyAlignment="1" applyProtection="1">
      <alignment horizontal="right" vertical="top" wrapText="1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1" fontId="17" fillId="2" borderId="0" xfId="0" applyNumberFormat="1" applyFont="1" applyFill="1" applyAlignment="1" applyProtection="1">
      <alignment horizontal="right"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8" fillId="2" borderId="9" xfId="0" applyFont="1" applyFill="1" applyBorder="1" applyAlignment="1" applyProtection="1">
      <alignment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1" xfId="56" applyFont="1" applyFill="1" applyBorder="1" applyAlignment="1"/>
    <xf numFmtId="1" fontId="16" fillId="2" borderId="1" xfId="0" applyNumberFormat="1" applyFont="1" applyFill="1" applyBorder="1" applyAlignment="1" applyProtection="1">
      <alignment horizontal="right" vertical="center" wrapText="1"/>
    </xf>
    <xf numFmtId="2" fontId="16" fillId="2" borderId="1" xfId="56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>
      <alignment horizontal="left" vertical="center" wrapText="1"/>
    </xf>
    <xf numFmtId="1" fontId="7" fillId="2" borderId="12" xfId="0" applyNumberFormat="1" applyFont="1" applyFill="1" applyBorder="1" applyAlignment="1" applyProtection="1">
      <alignment vertical="top" wrapText="1"/>
      <protection locked="0"/>
    </xf>
    <xf numFmtId="2" fontId="28" fillId="2" borderId="1" xfId="0" applyNumberFormat="1" applyFont="1" applyFill="1" applyBorder="1" applyAlignment="1">
      <alignment horizontal="right" vertical="center"/>
    </xf>
    <xf numFmtId="2" fontId="18" fillId="2" borderId="1" xfId="0" applyNumberFormat="1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1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8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18" fillId="2" borderId="0" xfId="0" applyNumberFormat="1" applyFont="1" applyFill="1" applyAlignment="1">
      <alignment vertical="center"/>
    </xf>
    <xf numFmtId="2" fontId="16" fillId="2" borderId="1" xfId="58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 wrapText="1"/>
    </xf>
    <xf numFmtId="2" fontId="28" fillId="2" borderId="1" xfId="0" applyNumberFormat="1" applyFont="1" applyFill="1" applyBorder="1" applyAlignment="1">
      <alignment vertical="center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17" fillId="2" borderId="0" xfId="0" applyFont="1" applyFill="1" applyAlignment="1" applyProtection="1">
      <alignment vertical="center"/>
      <protection locked="0"/>
    </xf>
    <xf numFmtId="1" fontId="28" fillId="2" borderId="0" xfId="0" applyNumberFormat="1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2" fontId="28" fillId="2" borderId="0" xfId="0" applyNumberFormat="1" applyFont="1" applyFill="1" applyAlignment="1">
      <alignment vertical="center"/>
    </xf>
    <xf numFmtId="2" fontId="27" fillId="2" borderId="0" xfId="0" applyNumberFormat="1" applyFont="1" applyFill="1" applyAlignment="1">
      <alignment vertical="center"/>
    </xf>
    <xf numFmtId="1" fontId="27" fillId="2" borderId="1" xfId="0" applyNumberFormat="1" applyFont="1" applyFill="1" applyBorder="1" applyAlignment="1">
      <alignment vertical="center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2" fontId="3" fillId="2" borderId="0" xfId="0" applyNumberFormat="1" applyFont="1" applyFill="1" applyAlignment="1">
      <alignment vertical="center" wrapText="1"/>
    </xf>
    <xf numFmtId="1" fontId="16" fillId="2" borderId="1" xfId="0" applyNumberFormat="1" applyFont="1" applyFill="1" applyBorder="1">
      <alignment vertical="top" wrapText="1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Protection="1">
      <alignment vertical="top" wrapText="1"/>
      <protection locked="0"/>
    </xf>
    <xf numFmtId="2" fontId="11" fillId="2" borderId="0" xfId="0" applyNumberFormat="1" applyFont="1" applyFill="1" applyProtection="1">
      <alignment vertical="top" wrapText="1"/>
      <protection locked="0"/>
    </xf>
    <xf numFmtId="1" fontId="11" fillId="2" borderId="0" xfId="0" applyNumberFormat="1" applyFont="1" applyFill="1" applyProtection="1">
      <alignment vertical="top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vertical="center" wrapText="1"/>
      <protection locked="0"/>
    </xf>
    <xf numFmtId="0" fontId="16" fillId="2" borderId="1" xfId="0" applyFont="1" applyFill="1" applyBorder="1" applyProtection="1">
      <alignment vertical="top" wrapText="1"/>
      <protection locked="0"/>
    </xf>
    <xf numFmtId="0" fontId="11" fillId="2" borderId="0" xfId="0" applyFont="1" applyFill="1">
      <alignment vertical="top" wrapText="1"/>
    </xf>
    <xf numFmtId="0" fontId="30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1" fontId="30" fillId="2" borderId="0" xfId="0" applyNumberFormat="1" applyFont="1" applyFill="1">
      <alignment vertical="top" wrapText="1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1" fillId="2" borderId="0" xfId="0" applyNumberFormat="1" applyFont="1" applyFill="1">
      <alignment vertical="top" wrapText="1"/>
    </xf>
    <xf numFmtId="1" fontId="17" fillId="2" borderId="0" xfId="0" applyNumberFormat="1" applyFont="1" applyFill="1" applyAlignment="1" applyProtection="1">
      <alignment vertical="center"/>
      <protection locked="0"/>
    </xf>
    <xf numFmtId="1" fontId="16" fillId="2" borderId="1" xfId="0" applyNumberFormat="1" applyFont="1" applyFill="1" applyBorder="1" applyAlignment="1" applyProtection="1">
      <alignment horizontal="right" vertical="center"/>
      <protection locked="0"/>
    </xf>
    <xf numFmtId="1" fontId="16" fillId="2" borderId="1" xfId="0" applyNumberFormat="1" applyFont="1" applyFill="1" applyBorder="1" applyAlignment="1" applyProtection="1">
      <alignment vertical="center"/>
      <protection locked="0"/>
    </xf>
    <xf numFmtId="1" fontId="16" fillId="2" borderId="0" xfId="0" applyNumberFormat="1" applyFont="1" applyFill="1" applyAlignment="1" applyProtection="1">
      <alignment vertical="center"/>
      <protection locked="0"/>
    </xf>
    <xf numFmtId="2" fontId="16" fillId="2" borderId="0" xfId="0" applyNumberFormat="1" applyFont="1" applyFill="1" applyAlignment="1" applyProtection="1">
      <alignment vertical="center"/>
      <protection locked="0"/>
    </xf>
    <xf numFmtId="9" fontId="16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horizontal="right" vertical="center"/>
      <protection locked="0"/>
    </xf>
    <xf numFmtId="0" fontId="16" fillId="0" borderId="1" xfId="0" applyFont="1" applyFill="1" applyBorder="1" applyAlignment="1">
      <alignment vertical="center"/>
    </xf>
    <xf numFmtId="2" fontId="16" fillId="2" borderId="23" xfId="0" applyNumberFormat="1" applyFont="1" applyFill="1" applyBorder="1" applyAlignment="1">
      <alignment vertical="center" wrapText="1"/>
    </xf>
    <xf numFmtId="1" fontId="16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6" fillId="2" borderId="0" xfId="0" applyNumberFormat="1" applyFont="1" applyFill="1" applyAlignment="1">
      <alignment vertical="center" wrapText="1"/>
    </xf>
    <xf numFmtId="1" fontId="16" fillId="2" borderId="0" xfId="0" applyNumberFormat="1" applyFont="1" applyFill="1">
      <alignment vertical="top" wrapText="1"/>
    </xf>
    <xf numFmtId="1" fontId="29" fillId="2" borderId="0" xfId="0" applyNumberFormat="1" applyFont="1" applyFill="1">
      <alignment vertical="top" wrapText="1"/>
    </xf>
    <xf numFmtId="2" fontId="16" fillId="2" borderId="1" xfId="0" applyNumberFormat="1" applyFont="1" applyFill="1" applyBorder="1" applyProtection="1">
      <alignment vertical="top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0" fontId="33" fillId="2" borderId="0" xfId="0" applyFont="1" applyFill="1" applyBorder="1" applyAlignment="1"/>
    <xf numFmtId="1" fontId="33" fillId="2" borderId="0" xfId="0" applyNumberFormat="1" applyFont="1" applyFill="1" applyBorder="1" applyAlignment="1"/>
    <xf numFmtId="0" fontId="12" fillId="2" borderId="0" xfId="0" applyFont="1" applyFill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Protection="1">
      <alignment vertical="top" wrapText="1"/>
      <protection locked="0"/>
    </xf>
    <xf numFmtId="0" fontId="18" fillId="2" borderId="0" xfId="0" applyFont="1" applyFill="1" applyAlignment="1" applyProtection="1">
      <alignment vertical="center"/>
      <protection locked="0"/>
    </xf>
    <xf numFmtId="2" fontId="3" fillId="2" borderId="0" xfId="0" applyNumberFormat="1" applyFont="1" applyFill="1" applyAlignment="1" applyProtection="1">
      <alignment vertical="center"/>
      <protection locked="0"/>
    </xf>
    <xf numFmtId="1" fontId="16" fillId="2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/>
    <xf numFmtId="0" fontId="18" fillId="3" borderId="1" xfId="0" applyFont="1" applyFill="1" applyBorder="1" applyAlignment="1">
      <alignment vertical="center"/>
    </xf>
    <xf numFmtId="1" fontId="7" fillId="3" borderId="1" xfId="0" applyNumberFormat="1" applyFont="1" applyFill="1" applyBorder="1" applyAlignment="1"/>
    <xf numFmtId="2" fontId="7" fillId="3" borderId="1" xfId="0" applyNumberFormat="1" applyFont="1" applyFill="1" applyBorder="1" applyAlignment="1" applyProtection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31" fillId="2" borderId="0" xfId="0" applyNumberFormat="1" applyFont="1" applyFill="1" applyAlignment="1">
      <alignment horizontal="right" vertical="top" wrapText="1"/>
    </xf>
    <xf numFmtId="0" fontId="4" fillId="2" borderId="3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2" fontId="16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vertical="center"/>
      <protection locked="0"/>
    </xf>
    <xf numFmtId="0" fontId="34" fillId="2" borderId="1" xfId="0" applyNumberFormat="1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vertical="center"/>
      <protection locked="0"/>
    </xf>
    <xf numFmtId="0" fontId="18" fillId="2" borderId="0" xfId="0" applyFont="1" applyFill="1" applyProtection="1">
      <alignment vertical="top" wrapText="1"/>
      <protection locked="0"/>
    </xf>
    <xf numFmtId="0" fontId="18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1" fontId="18" fillId="2" borderId="1" xfId="0" applyNumberFormat="1" applyFont="1" applyFill="1" applyBorder="1" applyAlignment="1" applyProtection="1">
      <alignment horizontal="right" vertical="center"/>
      <protection locked="0"/>
    </xf>
    <xf numFmtId="2" fontId="18" fillId="2" borderId="1" xfId="56" applyNumberFormat="1" applyFont="1" applyFill="1" applyBorder="1" applyAlignment="1" applyProtection="1">
      <alignment horizontal="right" vertical="center" wrapText="1"/>
    </xf>
    <xf numFmtId="0" fontId="18" fillId="2" borderId="1" xfId="56" applyFont="1" applyFill="1" applyBorder="1" applyAlignment="1" applyProtection="1">
      <alignment horizontal="center" vertical="top" wrapText="1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1" fontId="18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1" xfId="0" applyNumberFormat="1" applyFont="1" applyFill="1" applyBorder="1" applyAlignment="1" applyProtection="1">
      <alignment horizontal="right" vertical="top" wrapText="1"/>
      <protection locked="0"/>
    </xf>
    <xf numFmtId="1" fontId="16" fillId="2" borderId="0" xfId="0" applyNumberFormat="1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1" fontId="16" fillId="2" borderId="0" xfId="0" applyNumberFormat="1" applyFont="1" applyFill="1" applyAlignment="1" applyProtection="1">
      <alignment horizontal="center" vertical="top" wrapText="1"/>
      <protection locked="0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0" fontId="27" fillId="2" borderId="1" xfId="59" applyFont="1" applyFill="1" applyBorder="1" applyAlignment="1">
      <alignment horizontal="right"/>
    </xf>
    <xf numFmtId="1" fontId="16" fillId="2" borderId="1" xfId="0" applyNumberFormat="1" applyFont="1" applyFill="1" applyBorder="1" applyAlignment="1" applyProtection="1">
      <alignment horizontal="right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Protection="1">
      <alignment vertical="top" wrapText="1"/>
      <protection locked="0"/>
    </xf>
    <xf numFmtId="1" fontId="18" fillId="2" borderId="1" xfId="0" applyNumberFormat="1" applyFont="1" applyFill="1" applyBorder="1" applyAlignment="1" applyProtection="1">
      <alignment horizontal="right" vertical="top" wrapText="1"/>
      <protection locked="0"/>
    </xf>
    <xf numFmtId="2" fontId="18" fillId="2" borderId="1" xfId="0" applyNumberFormat="1" applyFont="1" applyFill="1" applyBorder="1" applyAlignment="1" applyProtection="1">
      <alignment horizontal="right" vertical="top" wrapText="1"/>
      <protection locked="0"/>
    </xf>
    <xf numFmtId="1" fontId="16" fillId="2" borderId="18" xfId="0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" fontId="17" fillId="2" borderId="0" xfId="0" applyNumberFormat="1" applyFont="1" applyFill="1" applyAlignment="1" applyProtection="1">
      <alignment vertical="center"/>
      <protection locked="0"/>
    </xf>
    <xf numFmtId="2" fontId="7" fillId="2" borderId="0" xfId="0" applyNumberFormat="1" applyFont="1" applyFill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1" fontId="28" fillId="2" borderId="1" xfId="0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27" fillId="2" borderId="1" xfId="0" applyNumberFormat="1" applyFont="1" applyFill="1" applyBorder="1" applyAlignment="1">
      <alignment horizontal="right" vertical="center"/>
    </xf>
    <xf numFmtId="1" fontId="16" fillId="2" borderId="1" xfId="0" applyNumberFormat="1" applyFont="1" applyFill="1" applyBorder="1" applyAlignment="1">
      <alignment horizontal="right" vertical="center"/>
    </xf>
    <xf numFmtId="2" fontId="18" fillId="2" borderId="1" xfId="58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alignment vertical="top" wrapText="1"/>
      <protection locked="0"/>
    </xf>
    <xf numFmtId="2" fontId="18" fillId="2" borderId="1" xfId="0" applyNumberFormat="1" applyFont="1" applyFill="1" applyBorder="1" applyProtection="1">
      <alignment vertical="top" wrapText="1"/>
      <protection locked="0"/>
    </xf>
    <xf numFmtId="1" fontId="4" fillId="2" borderId="0" xfId="0" applyNumberFormat="1" applyFont="1" applyFill="1" applyAlignment="1">
      <alignment horizontal="right" vertical="top" wrapText="1"/>
    </xf>
    <xf numFmtId="1" fontId="18" fillId="2" borderId="1" xfId="0" applyNumberFormat="1" applyFont="1" applyFill="1" applyBorder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vertical="center" wrapText="1"/>
    </xf>
    <xf numFmtId="0" fontId="4" fillId="2" borderId="0" xfId="0" applyFont="1" applyFill="1">
      <alignment vertical="top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1" xfId="0" applyFont="1" applyFill="1" applyBorder="1" applyProtection="1">
      <alignment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0" xfId="0" applyNumberFormat="1" applyFont="1" applyFill="1" applyAlignment="1" applyProtection="1">
      <alignment horizontal="right" vertical="center"/>
      <protection locked="0"/>
    </xf>
    <xf numFmtId="1" fontId="35" fillId="2" borderId="0" xfId="0" applyNumberFormat="1" applyFont="1" applyFill="1" applyAlignment="1" applyProtection="1">
      <alignment vertical="center"/>
      <protection locked="0"/>
    </xf>
    <xf numFmtId="2" fontId="35" fillId="2" borderId="0" xfId="0" applyNumberFormat="1" applyFont="1" applyFill="1" applyAlignment="1" applyProtection="1">
      <alignment horizontal="right" vertical="center"/>
      <protection locked="0"/>
    </xf>
    <xf numFmtId="2" fontId="35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right" vertical="top" wrapText="1"/>
      <protection locked="0"/>
    </xf>
    <xf numFmtId="0" fontId="18" fillId="2" borderId="0" xfId="0" applyFont="1" applyFill="1" applyAlignment="1" applyProtection="1">
      <alignment horizontal="right" vertical="top" wrapText="1"/>
      <protection locked="0"/>
    </xf>
    <xf numFmtId="2" fontId="16" fillId="2" borderId="0" xfId="0" applyNumberFormat="1" applyFont="1" applyFill="1">
      <alignment vertical="top" wrapText="1"/>
    </xf>
    <xf numFmtId="16" fontId="7" fillId="2" borderId="0" xfId="0" applyNumberFormat="1" applyFont="1" applyFill="1" applyProtection="1">
      <alignment vertical="top" wrapText="1"/>
      <protection locked="0"/>
    </xf>
    <xf numFmtId="0" fontId="7" fillId="2" borderId="0" xfId="0" applyFont="1" applyFill="1" applyAlignment="1" applyProtection="1">
      <alignment horizontal="right" vertical="top" wrapText="1"/>
      <protection locked="0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2" fontId="17" fillId="2" borderId="0" xfId="0" applyNumberFormat="1" applyFont="1" applyFill="1" applyAlignment="1" applyProtection="1">
      <alignment horizontal="right" vertical="center"/>
      <protection locked="0"/>
    </xf>
    <xf numFmtId="16" fontId="16" fillId="2" borderId="0" xfId="0" applyNumberFormat="1" applyFont="1" applyFill="1" applyProtection="1">
      <alignment vertical="top" wrapText="1"/>
      <protection locked="0"/>
    </xf>
    <xf numFmtId="0" fontId="38" fillId="2" borderId="0" xfId="0" applyFont="1" applyFill="1" applyAlignment="1" applyProtection="1">
      <alignment horizontal="right"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166" fontId="16" fillId="2" borderId="0" xfId="0" applyNumberFormat="1" applyFont="1" applyFill="1" applyProtection="1">
      <alignment vertical="top" wrapText="1"/>
      <protection locked="0"/>
    </xf>
    <xf numFmtId="166" fontId="16" fillId="2" borderId="0" xfId="0" applyNumberFormat="1" applyFont="1" applyFill="1" applyAlignment="1" applyProtection="1">
      <alignment horizontal="right" vertical="center"/>
      <protection locked="0"/>
    </xf>
    <xf numFmtId="0" fontId="18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vertical="center"/>
    </xf>
    <xf numFmtId="1" fontId="35" fillId="2" borderId="1" xfId="0" applyNumberFormat="1" applyFont="1" applyFill="1" applyBorder="1" applyProtection="1">
      <alignment vertical="top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1" fontId="11" fillId="2" borderId="1" xfId="0" applyNumberFormat="1" applyFont="1" applyFill="1" applyBorder="1" applyProtection="1">
      <alignment vertical="top" wrapText="1"/>
      <protection locked="0"/>
    </xf>
    <xf numFmtId="16" fontId="16" fillId="2" borderId="0" xfId="0" applyNumberFormat="1" applyFont="1" applyFill="1" applyAlignment="1">
      <alignment vertical="center"/>
    </xf>
    <xf numFmtId="16" fontId="2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1" fontId="18" fillId="2" borderId="0" xfId="0" applyNumberFormat="1" applyFont="1" applyFill="1" applyAlignment="1">
      <alignment horizontal="center" vertical="center" wrapText="1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2" fontId="12" fillId="2" borderId="0" xfId="0" applyNumberFormat="1" applyFont="1" applyFill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2" fontId="8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left"/>
    </xf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0" fontId="42" fillId="2" borderId="1" xfId="0" applyFont="1" applyFill="1" applyBorder="1" applyAlignment="1">
      <alignment horizontal="right"/>
    </xf>
    <xf numFmtId="0" fontId="37" fillId="2" borderId="1" xfId="0" applyFont="1" applyFill="1" applyBorder="1" applyAlignment="1">
      <alignment horizontal="right"/>
    </xf>
    <xf numFmtId="0" fontId="41" fillId="2" borderId="0" xfId="0" applyFont="1" applyFill="1" applyAlignment="1"/>
    <xf numFmtId="0" fontId="37" fillId="2" borderId="0" xfId="0" applyFont="1" applyFill="1" applyAlignment="1">
      <alignment horizontal="center" vertical="center"/>
    </xf>
    <xf numFmtId="0" fontId="35" fillId="2" borderId="0" xfId="0" applyFont="1" applyFill="1" applyAlignment="1"/>
    <xf numFmtId="1" fontId="18" fillId="2" borderId="0" xfId="0" applyNumberFormat="1" applyFont="1" applyFill="1" applyAlignment="1" applyProtection="1">
      <alignment vertical="center"/>
      <protection locked="0"/>
    </xf>
    <xf numFmtId="2" fontId="18" fillId="2" borderId="0" xfId="0" applyNumberFormat="1" applyFont="1" applyFill="1" applyAlignment="1" applyProtection="1">
      <alignment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0" xfId="0" applyNumberFormat="1" applyFont="1" applyFill="1" applyBorder="1" applyAlignment="1" applyProtection="1">
      <alignment vertical="center"/>
      <protection locked="0"/>
    </xf>
    <xf numFmtId="2" fontId="16" fillId="2" borderId="0" xfId="56" applyNumberFormat="1" applyFont="1" applyFill="1" applyBorder="1" applyAlignment="1" applyProtection="1">
      <alignment horizontal="right" vertical="center" wrapText="1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16" fillId="2" borderId="1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>
      <alignment vertical="top" wrapText="1"/>
    </xf>
    <xf numFmtId="1" fontId="18" fillId="2" borderId="0" xfId="0" applyNumberFormat="1" applyFont="1" applyFill="1">
      <alignment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vertical="center"/>
    </xf>
    <xf numFmtId="1" fontId="39" fillId="2" borderId="1" xfId="0" applyNumberFormat="1" applyFont="1" applyFill="1" applyBorder="1">
      <alignment vertical="top" wrapText="1"/>
    </xf>
    <xf numFmtId="2" fontId="39" fillId="2" borderId="1" xfId="0" applyNumberFormat="1" applyFont="1" applyFill="1" applyBorder="1">
      <alignment vertical="top" wrapText="1"/>
    </xf>
    <xf numFmtId="1" fontId="5" fillId="2" borderId="1" xfId="0" applyNumberFormat="1" applyFont="1" applyFill="1" applyBorder="1">
      <alignment vertical="top" wrapText="1"/>
    </xf>
    <xf numFmtId="2" fontId="5" fillId="2" borderId="1" xfId="0" applyNumberFormat="1" applyFont="1" applyFill="1" applyBorder="1">
      <alignment vertical="top" wrapText="1"/>
    </xf>
    <xf numFmtId="0" fontId="5" fillId="2" borderId="0" xfId="0" applyFont="1" applyFill="1">
      <alignment vertical="top" wrapText="1"/>
    </xf>
    <xf numFmtId="2" fontId="5" fillId="2" borderId="0" xfId="0" applyNumberFormat="1" applyFont="1" applyFill="1" applyProtection="1">
      <alignment vertical="top" wrapText="1"/>
      <protection locked="0"/>
    </xf>
    <xf numFmtId="2" fontId="5" fillId="2" borderId="0" xfId="0" applyNumberFormat="1" applyFont="1" applyFill="1" applyAlignment="1" applyProtection="1">
      <alignment horizontal="center" vertical="top" wrapText="1"/>
      <protection locked="0"/>
    </xf>
    <xf numFmtId="0" fontId="39" fillId="2" borderId="1" xfId="0" applyFont="1" applyFill="1" applyBorder="1">
      <alignment vertical="top" wrapText="1"/>
    </xf>
    <xf numFmtId="0" fontId="5" fillId="2" borderId="1" xfId="0" applyFont="1" applyFill="1" applyBorder="1">
      <alignment vertical="top" wrapText="1"/>
    </xf>
    <xf numFmtId="1" fontId="39" fillId="2" borderId="11" xfId="0" applyNumberFormat="1" applyFont="1" applyFill="1" applyBorder="1">
      <alignment vertical="top" wrapText="1"/>
    </xf>
    <xf numFmtId="1" fontId="5" fillId="2" borderId="11" xfId="0" applyNumberFormat="1" applyFont="1" applyFill="1" applyBorder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Protection="1">
      <alignment vertical="top" wrapText="1"/>
      <protection locked="0"/>
    </xf>
    <xf numFmtId="1" fontId="43" fillId="2" borderId="0" xfId="0" applyNumberFormat="1" applyFont="1" applyFill="1">
      <alignment vertical="top" wrapText="1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2" fontId="7" fillId="2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wrapText="1"/>
    </xf>
    <xf numFmtId="0" fontId="39" fillId="2" borderId="40" xfId="0" applyFont="1" applyFill="1" applyBorder="1" applyAlignment="1">
      <alignment horizontal="left" wrapText="1"/>
    </xf>
    <xf numFmtId="0" fontId="39" fillId="2" borderId="40" xfId="0" applyFont="1" applyFill="1" applyBorder="1" applyAlignment="1">
      <alignment horizontal="right" wrapText="1"/>
    </xf>
    <xf numFmtId="0" fontId="39" fillId="2" borderId="41" xfId="0" applyFont="1" applyFill="1" applyBorder="1" applyAlignment="1">
      <alignment horizontal="left" wrapText="1"/>
    </xf>
    <xf numFmtId="0" fontId="5" fillId="2" borderId="40" xfId="0" applyFont="1" applyFill="1" applyBorder="1" applyAlignment="1">
      <alignment horizontal="left" wrapText="1"/>
    </xf>
    <xf numFmtId="0" fontId="5" fillId="2" borderId="40" xfId="0" applyFont="1" applyFill="1" applyBorder="1" applyAlignment="1">
      <alignment horizontal="right" wrapText="1"/>
    </xf>
    <xf numFmtId="0" fontId="39" fillId="2" borderId="48" xfId="0" applyFont="1" applyFill="1" applyBorder="1" applyAlignment="1">
      <alignment horizontal="center" wrapText="1"/>
    </xf>
    <xf numFmtId="0" fontId="39" fillId="2" borderId="49" xfId="0" applyFont="1" applyFill="1" applyBorder="1" applyAlignment="1">
      <alignment horizontal="left" wrapText="1"/>
    </xf>
    <xf numFmtId="0" fontId="39" fillId="2" borderId="49" xfId="0" applyFont="1" applyFill="1" applyBorder="1" applyAlignment="1">
      <alignment horizontal="right" wrapText="1"/>
    </xf>
    <xf numFmtId="0" fontId="39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left" wrapText="1"/>
    </xf>
    <xf numFmtId="0" fontId="39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0" xfId="0" applyFont="1" applyFill="1" applyAlignment="1"/>
    <xf numFmtId="0" fontId="28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/>
    <xf numFmtId="1" fontId="39" fillId="2" borderId="40" xfId="0" applyNumberFormat="1" applyFont="1" applyFill="1" applyBorder="1" applyAlignment="1">
      <alignment horizontal="right" wrapText="1"/>
    </xf>
    <xf numFmtId="1" fontId="5" fillId="2" borderId="40" xfId="0" applyNumberFormat="1" applyFont="1" applyFill="1" applyBorder="1" applyAlignment="1">
      <alignment horizontal="right" wrapText="1"/>
    </xf>
    <xf numFmtId="1" fontId="39" fillId="2" borderId="49" xfId="0" applyNumberFormat="1" applyFont="1" applyFill="1" applyBorder="1" applyAlignment="1">
      <alignment horizontal="right" wrapText="1"/>
    </xf>
    <xf numFmtId="1" fontId="39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wrapText="1"/>
    </xf>
    <xf numFmtId="1" fontId="3" fillId="2" borderId="1" xfId="0" applyNumberFormat="1" applyFont="1" applyFill="1" applyBorder="1" applyAlignment="1"/>
    <xf numFmtId="1" fontId="4" fillId="2" borderId="1" xfId="0" applyNumberFormat="1" applyFont="1" applyFill="1" applyBorder="1" applyAlignment="1"/>
    <xf numFmtId="0" fontId="30" fillId="2" borderId="0" xfId="0" applyFont="1" applyFill="1" applyAlignment="1"/>
    <xf numFmtId="0" fontId="26" fillId="2" borderId="0" xfId="0" applyFont="1" applyFill="1" applyBorder="1" applyAlignment="1">
      <alignment horizontal="center"/>
    </xf>
    <xf numFmtId="0" fontId="45" fillId="2" borderId="1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wrapText="1"/>
    </xf>
    <xf numFmtId="0" fontId="46" fillId="2" borderId="1" xfId="0" applyFont="1" applyFill="1" applyBorder="1" applyAlignment="1"/>
    <xf numFmtId="2" fontId="46" fillId="2" borderId="1" xfId="0" applyNumberFormat="1" applyFont="1" applyFill="1" applyBorder="1" applyAlignment="1"/>
    <xf numFmtId="0" fontId="45" fillId="2" borderId="1" xfId="0" applyFont="1" applyFill="1" applyBorder="1" applyAlignment="1"/>
    <xf numFmtId="2" fontId="45" fillId="2" borderId="1" xfId="0" applyNumberFormat="1" applyFont="1" applyFill="1" applyBorder="1" applyAlignment="1"/>
    <xf numFmtId="2" fontId="30" fillId="2" borderId="0" xfId="0" applyNumberFormat="1" applyFont="1" applyFill="1" applyAlignment="1"/>
    <xf numFmtId="0" fontId="47" fillId="2" borderId="1" xfId="0" applyFont="1" applyFill="1" applyBorder="1" applyAlignment="1"/>
    <xf numFmtId="2" fontId="47" fillId="2" borderId="1" xfId="0" applyNumberFormat="1" applyFont="1" applyFill="1" applyBorder="1" applyAlignment="1"/>
    <xf numFmtId="2" fontId="26" fillId="2" borderId="0" xfId="0" applyNumberFormat="1" applyFont="1" applyFill="1" applyBorder="1" applyAlignment="1">
      <alignment horizontal="center"/>
    </xf>
    <xf numFmtId="2" fontId="45" fillId="2" borderId="1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Alignment="1" applyProtection="1">
      <alignment horizontal="right" vertical="center"/>
      <protection locked="0"/>
    </xf>
    <xf numFmtId="2" fontId="7" fillId="2" borderId="0" xfId="0" applyNumberFormat="1" applyFont="1" applyFill="1" applyAlignment="1" applyProtection="1">
      <alignment horizontal="right" vertical="center"/>
      <protection locked="0"/>
    </xf>
    <xf numFmtId="1" fontId="35" fillId="2" borderId="0" xfId="0" applyNumberFormat="1" applyFont="1" applyFill="1" applyAlignment="1" applyProtection="1">
      <alignment horizontal="center" vertical="top" wrapText="1"/>
      <protection locked="0"/>
    </xf>
    <xf numFmtId="2" fontId="17" fillId="2" borderId="0" xfId="0" applyNumberFormat="1" applyFont="1" applyFill="1" applyProtection="1">
      <alignment vertical="top" wrapText="1"/>
      <protection locked="0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vertical="center" wrapText="1"/>
    </xf>
    <xf numFmtId="0" fontId="3" fillId="2" borderId="53" xfId="0" applyFont="1" applyFill="1" applyBorder="1" applyAlignment="1">
      <alignment horizontal="right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horizontal="right" vertical="center" wrapText="1"/>
    </xf>
    <xf numFmtId="1" fontId="18" fillId="2" borderId="1" xfId="0" applyNumberFormat="1" applyFont="1" applyFill="1" applyBorder="1" applyProtection="1">
      <alignment vertical="top" wrapText="1"/>
      <protection locked="0"/>
    </xf>
    <xf numFmtId="2" fontId="3" fillId="2" borderId="0" xfId="0" applyNumberFormat="1" applyFont="1" applyFill="1" applyAlignment="1"/>
    <xf numFmtId="1" fontId="27" fillId="4" borderId="1" xfId="0" applyNumberFormat="1" applyFont="1" applyFill="1" applyBorder="1" applyAlignment="1">
      <alignment vertical="center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2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1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9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8" fillId="2" borderId="1" xfId="56" applyFont="1" applyFill="1" applyBorder="1" applyAlignment="1" applyProtection="1">
      <alignment horizontal="center" vertical="center" wrapText="1"/>
      <protection locked="0"/>
    </xf>
    <xf numFmtId="1" fontId="18" fillId="2" borderId="1" xfId="56" applyNumberFormat="1" applyFont="1" applyFill="1" applyBorder="1" applyAlignment="1" applyProtection="1">
      <alignment horizontal="center" vertical="center" wrapText="1"/>
      <protection locked="0"/>
    </xf>
    <xf numFmtId="1" fontId="18" fillId="2" borderId="11" xfId="56" applyNumberFormat="1" applyFont="1" applyFill="1" applyBorder="1" applyAlignment="1" applyProtection="1">
      <alignment horizontal="center" vertical="center" wrapText="1"/>
      <protection locked="0"/>
    </xf>
    <xf numFmtId="1" fontId="18" fillId="2" borderId="19" xfId="56" applyNumberFormat="1" applyFont="1" applyFill="1" applyBorder="1" applyAlignment="1" applyProtection="1">
      <alignment horizontal="center" vertical="center" wrapText="1"/>
      <protection locked="0"/>
    </xf>
    <xf numFmtId="1" fontId="18" fillId="2" borderId="18" xfId="56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2" fontId="18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8" fillId="2" borderId="11" xfId="0" applyNumberFormat="1" applyFont="1" applyFill="1" applyBorder="1" applyAlignment="1">
      <alignment horizontal="center" vertical="center" wrapText="1"/>
    </xf>
    <xf numFmtId="1" fontId="18" fillId="2" borderId="19" xfId="0" applyNumberFormat="1" applyFont="1" applyFill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2" borderId="24" xfId="0" applyNumberFormat="1" applyFont="1" applyFill="1" applyBorder="1" applyAlignment="1">
      <alignment horizontal="center" vertical="center" wrapText="1"/>
    </xf>
    <xf numFmtId="1" fontId="18" fillId="2" borderId="22" xfId="0" applyNumberFormat="1" applyFont="1" applyFill="1" applyBorder="1" applyAlignment="1">
      <alignment horizontal="center" vertical="center" wrapText="1"/>
    </xf>
    <xf numFmtId="1" fontId="18" fillId="2" borderId="20" xfId="0" applyNumberFormat="1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 wrapText="1"/>
    </xf>
    <xf numFmtId="1" fontId="18" fillId="2" borderId="23" xfId="0" applyNumberFormat="1" applyFont="1" applyFill="1" applyBorder="1" applyAlignment="1">
      <alignment horizontal="center" vertical="center" wrapText="1"/>
    </xf>
    <xf numFmtId="1" fontId="18" fillId="2" borderId="21" xfId="0" applyNumberFormat="1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 wrapText="1"/>
    </xf>
    <xf numFmtId="2" fontId="28" fillId="2" borderId="16" xfId="0" applyNumberFormat="1" applyFont="1" applyFill="1" applyBorder="1" applyAlignment="1">
      <alignment horizontal="center" vertical="center" wrapText="1"/>
    </xf>
    <xf numFmtId="2" fontId="28" fillId="2" borderId="25" xfId="0" applyNumberFormat="1" applyFont="1" applyFill="1" applyBorder="1" applyAlignment="1">
      <alignment horizontal="center" vertical="center" wrapText="1"/>
    </xf>
    <xf numFmtId="2" fontId="28" fillId="2" borderId="17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1" fontId="28" fillId="2" borderId="1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2" fontId="18" fillId="2" borderId="16" xfId="0" applyNumberFormat="1" applyFont="1" applyFill="1" applyBorder="1" applyAlignment="1">
      <alignment horizontal="center" vertical="center" wrapText="1"/>
    </xf>
    <xf numFmtId="2" fontId="18" fillId="2" borderId="17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18" fillId="2" borderId="12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65" fontId="18" fillId="2" borderId="37" xfId="0" applyNumberFormat="1" applyFont="1" applyFill="1" applyBorder="1" applyAlignment="1">
      <alignment horizontal="center" vertical="center"/>
    </xf>
    <xf numFmtId="165" fontId="18" fillId="2" borderId="0" xfId="0" applyNumberFormat="1" applyFont="1" applyFill="1" applyAlignment="1">
      <alignment horizontal="center" vertical="center"/>
    </xf>
    <xf numFmtId="16" fontId="18" fillId="2" borderId="37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1" fontId="18" fillId="2" borderId="16" xfId="0" applyNumberFormat="1" applyFont="1" applyFill="1" applyBorder="1" applyAlignment="1">
      <alignment horizontal="center" vertical="center"/>
    </xf>
    <xf numFmtId="1" fontId="18" fillId="2" borderId="17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top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 applyProtection="1">
      <alignment vertical="center" wrapText="1"/>
      <protection locked="0"/>
    </xf>
    <xf numFmtId="1" fontId="18" fillId="2" borderId="16" xfId="0" applyNumberFormat="1" applyFont="1" applyFill="1" applyBorder="1" applyAlignment="1" applyProtection="1">
      <alignment vertical="center" wrapText="1"/>
      <protection locked="0"/>
    </xf>
    <xf numFmtId="1" fontId="18" fillId="2" borderId="14" xfId="0" applyNumberFormat="1" applyFont="1" applyFill="1" applyBorder="1" applyAlignment="1" applyProtection="1">
      <alignment vertical="center" wrapText="1"/>
      <protection locked="0"/>
    </xf>
    <xf numFmtId="1" fontId="18" fillId="2" borderId="29" xfId="0" applyNumberFormat="1" applyFont="1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>
      <alignment vertical="center" wrapText="1"/>
    </xf>
    <xf numFmtId="1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9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>
      <alignment horizontal="center" vertical="top" wrapText="1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>
      <alignment horizontal="center" vertical="center" wrapText="1"/>
    </xf>
    <xf numFmtId="2" fontId="5" fillId="2" borderId="47" xfId="0" applyNumberFormat="1" applyFont="1" applyFill="1" applyBorder="1" applyAlignment="1">
      <alignment horizontal="center" vertical="center" wrapText="1"/>
    </xf>
    <xf numFmtId="2" fontId="5" fillId="2" borderId="25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1" fontId="5" fillId="2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4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0" xfId="0" applyNumberFormat="1" applyFont="1" applyFill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2" xfId="0" applyNumberFormat="1" applyFont="1" applyFill="1" applyBorder="1" applyAlignment="1">
      <alignment horizontal="center" vertical="top" wrapText="1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3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4" fillId="2" borderId="30" xfId="0" applyNumberFormat="1" applyFont="1" applyFill="1" applyBorder="1" applyAlignment="1">
      <alignment horizontal="center" vertical="top" wrapText="1"/>
    </xf>
    <xf numFmtId="1" fontId="4" fillId="2" borderId="31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1" fontId="5" fillId="2" borderId="33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1" fontId="18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>
      <alignment horizontal="center" vertical="center" wrapText="1"/>
    </xf>
    <xf numFmtId="2" fontId="12" fillId="4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Alignment="1">
      <alignment horizontal="center" vertical="top" wrapText="1"/>
    </xf>
    <xf numFmtId="2" fontId="7" fillId="2" borderId="9" xfId="0" applyNumberFormat="1" applyFont="1" applyFill="1" applyBorder="1" applyAlignment="1" applyProtection="1">
      <alignment horizontal="left" vertical="top" wrapText="1"/>
      <protection locked="0"/>
    </xf>
    <xf numFmtId="1" fontId="18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7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/>
    </xf>
    <xf numFmtId="0" fontId="47" fillId="5" borderId="19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26" fillId="2" borderId="12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wrapText="1"/>
    </xf>
    <xf numFmtId="0" fontId="5" fillId="2" borderId="42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center" wrapText="1"/>
    </xf>
    <xf numFmtId="0" fontId="5" fillId="2" borderId="4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4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60"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9"/>
    <cellStyle name="Percent" xfId="58" builtinId="5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M57" totalsRowShown="0" headerRowDxfId="62" dataDxfId="61" totalsRowDxfId="60">
  <autoFilter ref="A3:M57"/>
  <tableColumns count="13">
    <tableColumn id="1" name="SR" dataDxfId="59" totalsRowDxfId="58"/>
    <tableColumn id="2" name="BANKS" dataDxfId="57" totalsRowDxfId="56"/>
    <tableColumn id="3" name="RURAL" dataDxfId="55" totalsRowDxfId="54"/>
    <tableColumn id="4" name="SEMI URBAN" dataDxfId="53" totalsRowDxfId="52"/>
    <tableColumn id="5" name="URBAN" dataDxfId="51" totalsRowDxfId="50"/>
    <tableColumn id="6" name="TOTAL" dataDxfId="49" totalsRowDxfId="48">
      <calculatedColumnFormula>CustomerList[[#This Row],[URBAN]]+CustomerList[[#This Row],[SEMI URBAN]]+CustomerList[[#This Row],[RURAL]]</calculatedColumnFormula>
    </tableColumn>
    <tableColumn id="8" name="ATMS" dataDxfId="47" totalsRowDxfId="46"/>
    <tableColumn id="7" name="17-Jun" dataDxfId="45" totalsRowDxfId="44"/>
    <tableColumn id="9" name="Column1" dataDxfId="43" totalsRowDxfId="42">
      <calculatedColumnFormula>CustomerList[[#This Row],[TOTAL]]-CustomerList[[#This Row],[17-Jun]]</calculatedColumnFormula>
    </tableColumn>
    <tableColumn id="10" name="ATMs2" dataDxfId="41" totalsRowDxfId="40"/>
    <tableColumn id="11" name="ATMs3" dataDxfId="39" totalsRowDxfId="38">
      <calculatedColumnFormula>CustomerList[[#This Row],[ATMS]]-CustomerList[[#This Row],[ATMs2]]</calculatedColumnFormula>
    </tableColumn>
    <tableColumn id="12" name="BR. Dec-16" dataDxfId="37" totalsRowDxfId="36"/>
    <tableColumn id="13" name="Column2" dataDxfId="35" totalsRowDxfId="34">
      <calculatedColumnFormula>CustomerList[[#This Row],[TOTAL]]-CustomerList[[#This Row],[BR. Dec-16]]</calculatedColumnFormula>
    </tableColumn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M82"/>
  <sheetViews>
    <sheetView showGridLines="0" zoomScaleNormal="100"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D63" sqref="D63"/>
    </sheetView>
  </sheetViews>
  <sheetFormatPr defaultColWidth="9.140625" defaultRowHeight="18.75" customHeight="1" x14ac:dyDescent="0.2"/>
  <cols>
    <col min="1" max="1" width="5.85546875" style="46" customWidth="1"/>
    <col min="2" max="2" width="25.85546875" style="46" customWidth="1"/>
    <col min="3" max="3" width="12.42578125" style="50" bestFit="1" customWidth="1"/>
    <col min="4" max="4" width="13.140625" style="50" customWidth="1"/>
    <col min="5" max="5" width="12.140625" style="50" bestFit="1" customWidth="1"/>
    <col min="6" max="6" width="12.140625" style="167" bestFit="1" customWidth="1"/>
    <col min="7" max="7" width="11" style="50" hidden="1" customWidth="1"/>
    <col min="8" max="8" width="15.5703125" style="46" hidden="1" customWidth="1"/>
    <col min="9" max="9" width="17.140625" style="46" hidden="1" customWidth="1"/>
    <col min="10" max="11" width="0" style="46" hidden="1" customWidth="1"/>
    <col min="12" max="12" width="9.42578125" style="46" hidden="1" customWidth="1"/>
    <col min="13" max="13" width="0" style="46" hidden="1" customWidth="1"/>
    <col min="14" max="16384" width="9.140625" style="46"/>
  </cols>
  <sheetData>
    <row r="1" spans="1:13" ht="18.75" customHeight="1" x14ac:dyDescent="0.2">
      <c r="A1" s="387" t="s">
        <v>717</v>
      </c>
      <c r="B1" s="387"/>
      <c r="C1" s="387"/>
      <c r="D1" s="387"/>
      <c r="E1" s="387"/>
      <c r="F1" s="387"/>
      <c r="G1" s="387"/>
    </row>
    <row r="2" spans="1:13" s="47" customFormat="1" ht="15" customHeight="1" x14ac:dyDescent="0.2">
      <c r="A2" s="388" t="s">
        <v>95</v>
      </c>
      <c r="B2" s="388"/>
      <c r="C2" s="388"/>
      <c r="D2" s="388"/>
      <c r="E2" s="388"/>
      <c r="F2" s="388"/>
      <c r="G2" s="388"/>
    </row>
    <row r="3" spans="1:13" s="49" customFormat="1" ht="15" customHeight="1" x14ac:dyDescent="0.2">
      <c r="A3" s="48" t="s">
        <v>208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0</v>
      </c>
      <c r="G3" s="48" t="s">
        <v>7</v>
      </c>
      <c r="H3" s="228" t="s">
        <v>329</v>
      </c>
      <c r="I3" s="49" t="s">
        <v>718</v>
      </c>
      <c r="J3" s="164" t="s">
        <v>719</v>
      </c>
      <c r="K3" s="164" t="s">
        <v>720</v>
      </c>
      <c r="L3" s="216" t="s">
        <v>1060</v>
      </c>
      <c r="M3" s="49" t="s">
        <v>1059</v>
      </c>
    </row>
    <row r="4" spans="1:13" ht="14.1" customHeight="1" x14ac:dyDescent="0.2">
      <c r="A4" s="51">
        <v>1</v>
      </c>
      <c r="B4" s="52" t="s">
        <v>52</v>
      </c>
      <c r="C4" s="52">
        <v>77</v>
      </c>
      <c r="D4" s="52">
        <v>46</v>
      </c>
      <c r="E4" s="52">
        <v>82</v>
      </c>
      <c r="F4" s="165">
        <f>CustomerList[[#This Row],[URBAN]]+CustomerList[[#This Row],[SEMI URBAN]]+CustomerList[[#This Row],[RURAL]]</f>
        <v>205</v>
      </c>
      <c r="G4" s="52">
        <v>90</v>
      </c>
      <c r="H4" s="46">
        <v>205</v>
      </c>
      <c r="I4" s="46">
        <f>CustomerList[[#This Row],[TOTAL]]-CustomerList[[#This Row],[17-Jun]]</f>
        <v>0</v>
      </c>
      <c r="J4" s="46">
        <v>90</v>
      </c>
      <c r="K4" s="46">
        <f>CustomerList[[#This Row],[ATMS]]-CustomerList[[#This Row],[ATMs2]]</f>
        <v>0</v>
      </c>
      <c r="L4" s="46">
        <v>205</v>
      </c>
      <c r="M4" s="46">
        <f>CustomerList[[#This Row],[TOTAL]]-CustomerList[[#This Row],[BR. Dec-16]]</f>
        <v>0</v>
      </c>
    </row>
    <row r="5" spans="1:13" ht="14.1" customHeight="1" x14ac:dyDescent="0.2">
      <c r="A5" s="159">
        <v>2</v>
      </c>
      <c r="B5" s="160" t="s">
        <v>53</v>
      </c>
      <c r="C5" s="160">
        <v>2</v>
      </c>
      <c r="D5" s="160">
        <v>6</v>
      </c>
      <c r="E5" s="160">
        <v>37</v>
      </c>
      <c r="F5" s="165">
        <f>CustomerList[[#This Row],[URBAN]]+CustomerList[[#This Row],[SEMI URBAN]]+CustomerList[[#This Row],[RURAL]]</f>
        <v>45</v>
      </c>
      <c r="G5" s="161">
        <v>37</v>
      </c>
      <c r="H5" s="46">
        <v>45</v>
      </c>
      <c r="I5" s="46">
        <f>CustomerList[[#This Row],[TOTAL]]-CustomerList[[#This Row],[17-Jun]]</f>
        <v>0</v>
      </c>
      <c r="J5" s="46">
        <v>37</v>
      </c>
      <c r="K5" s="46">
        <f>CustomerList[[#This Row],[ATMS]]-CustomerList[[#This Row],[ATMs2]]</f>
        <v>0</v>
      </c>
      <c r="L5" s="46">
        <v>45</v>
      </c>
      <c r="M5" s="46">
        <f>CustomerList[[#This Row],[TOTAL]]-CustomerList[[#This Row],[BR. Dec-16]]</f>
        <v>0</v>
      </c>
    </row>
    <row r="6" spans="1:13" ht="14.1" customHeight="1" x14ac:dyDescent="0.2">
      <c r="A6" s="51">
        <v>3</v>
      </c>
      <c r="B6" s="160" t="s">
        <v>54</v>
      </c>
      <c r="C6" s="160">
        <v>29</v>
      </c>
      <c r="D6" s="160">
        <v>78</v>
      </c>
      <c r="E6" s="160">
        <v>87</v>
      </c>
      <c r="F6" s="165">
        <f>CustomerList[[#This Row],[URBAN]]+CustomerList[[#This Row],[SEMI URBAN]]+CustomerList[[#This Row],[RURAL]]</f>
        <v>194</v>
      </c>
      <c r="G6" s="161">
        <v>328</v>
      </c>
      <c r="H6" s="46">
        <v>191</v>
      </c>
      <c r="I6" s="46">
        <f>CustomerList[[#This Row],[TOTAL]]-CustomerList[[#This Row],[17-Jun]]</f>
        <v>3</v>
      </c>
      <c r="J6" s="46">
        <v>321</v>
      </c>
      <c r="K6" s="46">
        <f>CustomerList[[#This Row],[ATMS]]-CustomerList[[#This Row],[ATMs2]]</f>
        <v>7</v>
      </c>
      <c r="L6" s="46">
        <v>188</v>
      </c>
      <c r="M6" s="46">
        <f>CustomerList[[#This Row],[TOTAL]]-CustomerList[[#This Row],[BR. Dec-16]]</f>
        <v>6</v>
      </c>
    </row>
    <row r="7" spans="1:13" ht="14.1" customHeight="1" x14ac:dyDescent="0.2">
      <c r="A7" s="159">
        <v>4</v>
      </c>
      <c r="B7" s="160" t="s">
        <v>55</v>
      </c>
      <c r="C7" s="160">
        <v>188</v>
      </c>
      <c r="D7" s="160">
        <v>136</v>
      </c>
      <c r="E7" s="160">
        <v>116</v>
      </c>
      <c r="F7" s="165">
        <f>CustomerList[[#This Row],[URBAN]]+CustomerList[[#This Row],[SEMI URBAN]]+CustomerList[[#This Row],[RURAL]]</f>
        <v>440</v>
      </c>
      <c r="G7" s="161">
        <v>718</v>
      </c>
      <c r="H7" s="46">
        <v>440</v>
      </c>
      <c r="I7" s="46">
        <f>CustomerList[[#This Row],[TOTAL]]-CustomerList[[#This Row],[17-Jun]]</f>
        <v>0</v>
      </c>
      <c r="J7" s="46">
        <v>718</v>
      </c>
      <c r="K7" s="46">
        <f>CustomerList[[#This Row],[ATMS]]-CustomerList[[#This Row],[ATMs2]]</f>
        <v>0</v>
      </c>
      <c r="L7" s="46">
        <v>439</v>
      </c>
      <c r="M7" s="46">
        <f>CustomerList[[#This Row],[TOTAL]]-CustomerList[[#This Row],[BR. Dec-16]]</f>
        <v>1</v>
      </c>
    </row>
    <row r="8" spans="1:13" ht="14.1" customHeight="1" x14ac:dyDescent="0.2">
      <c r="A8" s="51">
        <v>5</v>
      </c>
      <c r="B8" s="160" t="s">
        <v>56</v>
      </c>
      <c r="C8" s="160">
        <v>86</v>
      </c>
      <c r="D8" s="160">
        <v>22</v>
      </c>
      <c r="E8" s="160">
        <v>37</v>
      </c>
      <c r="F8" s="165">
        <f>CustomerList[[#This Row],[URBAN]]+CustomerList[[#This Row],[SEMI URBAN]]+CustomerList[[#This Row],[RURAL]]</f>
        <v>145</v>
      </c>
      <c r="G8" s="161">
        <v>150</v>
      </c>
      <c r="H8" s="46">
        <v>145</v>
      </c>
      <c r="I8" s="46">
        <f>CustomerList[[#This Row],[TOTAL]]-CustomerList[[#This Row],[17-Jun]]</f>
        <v>0</v>
      </c>
      <c r="J8" s="46">
        <v>150</v>
      </c>
      <c r="K8" s="46">
        <f>CustomerList[[#This Row],[ATMS]]-CustomerList[[#This Row],[ATMs2]]</f>
        <v>0</v>
      </c>
      <c r="L8" s="46">
        <v>145</v>
      </c>
      <c r="M8" s="46">
        <f>CustomerList[[#This Row],[TOTAL]]-CustomerList[[#This Row],[BR. Dec-16]]</f>
        <v>0</v>
      </c>
    </row>
    <row r="9" spans="1:13" ht="14.1" customHeight="1" x14ac:dyDescent="0.2">
      <c r="A9" s="159">
        <v>6</v>
      </c>
      <c r="B9" s="160" t="s">
        <v>57</v>
      </c>
      <c r="C9" s="160">
        <v>27</v>
      </c>
      <c r="D9" s="160">
        <v>101</v>
      </c>
      <c r="E9" s="160">
        <v>97</v>
      </c>
      <c r="F9" s="165">
        <f>CustomerList[[#This Row],[URBAN]]+CustomerList[[#This Row],[SEMI URBAN]]+CustomerList[[#This Row],[RURAL]]</f>
        <v>225</v>
      </c>
      <c r="G9" s="161">
        <v>244</v>
      </c>
      <c r="H9" s="46">
        <v>221</v>
      </c>
      <c r="I9" s="46">
        <f>CustomerList[[#This Row],[TOTAL]]-CustomerList[[#This Row],[17-Jun]]</f>
        <v>4</v>
      </c>
      <c r="J9" s="46">
        <v>255</v>
      </c>
      <c r="K9" s="46">
        <f>CustomerList[[#This Row],[ATMS]]-CustomerList[[#This Row],[ATMs2]]</f>
        <v>-11</v>
      </c>
      <c r="L9" s="46">
        <v>215</v>
      </c>
      <c r="M9" s="46">
        <f>CustomerList[[#This Row],[TOTAL]]-CustomerList[[#This Row],[BR. Dec-16]]</f>
        <v>10</v>
      </c>
    </row>
    <row r="10" spans="1:13" ht="14.1" customHeight="1" x14ac:dyDescent="0.2">
      <c r="A10" s="51">
        <v>7</v>
      </c>
      <c r="B10" s="160" t="s">
        <v>58</v>
      </c>
      <c r="C10" s="160">
        <v>229</v>
      </c>
      <c r="D10" s="160">
        <v>135</v>
      </c>
      <c r="E10" s="160">
        <v>105</v>
      </c>
      <c r="F10" s="165">
        <f>CustomerList[[#This Row],[URBAN]]+CustomerList[[#This Row],[SEMI URBAN]]+CustomerList[[#This Row],[RURAL]]</f>
        <v>469</v>
      </c>
      <c r="G10" s="161">
        <v>580</v>
      </c>
      <c r="H10" s="46">
        <v>469</v>
      </c>
      <c r="I10" s="46">
        <f>CustomerList[[#This Row],[TOTAL]]-CustomerList[[#This Row],[17-Jun]]</f>
        <v>0</v>
      </c>
      <c r="J10" s="46">
        <v>580</v>
      </c>
      <c r="K10" s="46">
        <f>CustomerList[[#This Row],[ATMS]]-CustomerList[[#This Row],[ATMs2]]</f>
        <v>0</v>
      </c>
      <c r="L10" s="46">
        <v>469</v>
      </c>
      <c r="M10" s="46">
        <f>CustomerList[[#This Row],[TOTAL]]-CustomerList[[#This Row],[BR. Dec-16]]</f>
        <v>0</v>
      </c>
    </row>
    <row r="11" spans="1:13" ht="14.1" customHeight="1" x14ac:dyDescent="0.2">
      <c r="A11" s="159">
        <v>8</v>
      </c>
      <c r="B11" s="160" t="s">
        <v>45</v>
      </c>
      <c r="C11" s="160">
        <v>9</v>
      </c>
      <c r="D11" s="160">
        <v>17</v>
      </c>
      <c r="E11" s="160">
        <v>38</v>
      </c>
      <c r="F11" s="165">
        <f>CustomerList[[#This Row],[URBAN]]+CustomerList[[#This Row],[SEMI URBAN]]+CustomerList[[#This Row],[RURAL]]</f>
        <v>64</v>
      </c>
      <c r="G11" s="161">
        <v>93</v>
      </c>
      <c r="H11" s="46">
        <v>64</v>
      </c>
      <c r="I11" s="46">
        <f>CustomerList[[#This Row],[TOTAL]]-CustomerList[[#This Row],[17-Jun]]</f>
        <v>0</v>
      </c>
      <c r="J11" s="46">
        <v>93</v>
      </c>
      <c r="K11" s="46">
        <f>CustomerList[[#This Row],[ATMS]]-CustomerList[[#This Row],[ATMs2]]</f>
        <v>0</v>
      </c>
      <c r="L11" s="46">
        <v>64</v>
      </c>
      <c r="M11" s="46">
        <f>CustomerList[[#This Row],[TOTAL]]-CustomerList[[#This Row],[BR. Dec-16]]</f>
        <v>0</v>
      </c>
    </row>
    <row r="12" spans="1:13" ht="14.1" customHeight="1" x14ac:dyDescent="0.2">
      <c r="A12" s="51">
        <v>9</v>
      </c>
      <c r="B12" s="160" t="s">
        <v>46</v>
      </c>
      <c r="C12" s="160">
        <v>9</v>
      </c>
      <c r="D12" s="160">
        <v>14</v>
      </c>
      <c r="E12" s="160">
        <v>45</v>
      </c>
      <c r="F12" s="165">
        <f>CustomerList[[#This Row],[URBAN]]+CustomerList[[#This Row],[SEMI URBAN]]+CustomerList[[#This Row],[RURAL]]</f>
        <v>68</v>
      </c>
      <c r="G12" s="161">
        <v>59</v>
      </c>
      <c r="H12" s="46">
        <v>68</v>
      </c>
      <c r="I12" s="46">
        <f>CustomerList[[#This Row],[TOTAL]]-CustomerList[[#This Row],[17-Jun]]</f>
        <v>0</v>
      </c>
      <c r="J12" s="46">
        <v>59</v>
      </c>
      <c r="K12" s="46">
        <f>CustomerList[[#This Row],[ATMS]]-CustomerList[[#This Row],[ATMs2]]</f>
        <v>0</v>
      </c>
      <c r="L12" s="46">
        <v>68</v>
      </c>
      <c r="M12" s="46">
        <f>CustomerList[[#This Row],[TOTAL]]-CustomerList[[#This Row],[BR. Dec-16]]</f>
        <v>0</v>
      </c>
    </row>
    <row r="13" spans="1:13" ht="14.1" customHeight="1" x14ac:dyDescent="0.2">
      <c r="A13" s="159">
        <v>10</v>
      </c>
      <c r="B13" s="160" t="s">
        <v>78</v>
      </c>
      <c r="C13" s="160">
        <v>22</v>
      </c>
      <c r="D13" s="160">
        <v>35</v>
      </c>
      <c r="E13" s="160">
        <v>50</v>
      </c>
      <c r="F13" s="165">
        <f>CustomerList[[#This Row],[URBAN]]+CustomerList[[#This Row],[SEMI URBAN]]+CustomerList[[#This Row],[RURAL]]</f>
        <v>107</v>
      </c>
      <c r="G13" s="161">
        <v>225</v>
      </c>
      <c r="H13" s="46">
        <v>107</v>
      </c>
      <c r="I13" s="46">
        <f>CustomerList[[#This Row],[TOTAL]]-CustomerList[[#This Row],[17-Jun]]</f>
        <v>0</v>
      </c>
      <c r="J13" s="46">
        <v>226</v>
      </c>
      <c r="K13" s="46">
        <f>CustomerList[[#This Row],[ATMS]]-CustomerList[[#This Row],[ATMs2]]</f>
        <v>-1</v>
      </c>
      <c r="L13" s="46">
        <v>101</v>
      </c>
      <c r="M13" s="46">
        <f>CustomerList[[#This Row],[TOTAL]]-CustomerList[[#This Row],[BR. Dec-16]]</f>
        <v>6</v>
      </c>
    </row>
    <row r="14" spans="1:13" ht="14.1" customHeight="1" x14ac:dyDescent="0.2">
      <c r="A14" s="51">
        <v>11</v>
      </c>
      <c r="B14" s="160" t="s">
        <v>59</v>
      </c>
      <c r="C14" s="160">
        <v>2</v>
      </c>
      <c r="D14" s="160">
        <v>6</v>
      </c>
      <c r="E14" s="160">
        <v>24</v>
      </c>
      <c r="F14" s="165">
        <f>CustomerList[[#This Row],[URBAN]]+CustomerList[[#This Row],[SEMI URBAN]]+CustomerList[[#This Row],[RURAL]]</f>
        <v>32</v>
      </c>
      <c r="G14" s="161">
        <v>33</v>
      </c>
      <c r="H14" s="46">
        <v>32</v>
      </c>
      <c r="I14" s="46">
        <f>CustomerList[[#This Row],[TOTAL]]-CustomerList[[#This Row],[17-Jun]]</f>
        <v>0</v>
      </c>
      <c r="J14" s="46">
        <v>32</v>
      </c>
      <c r="K14" s="46">
        <f>CustomerList[[#This Row],[ATMS]]-CustomerList[[#This Row],[ATMs2]]</f>
        <v>1</v>
      </c>
      <c r="L14" s="46">
        <v>28</v>
      </c>
      <c r="M14" s="46">
        <f>CustomerList[[#This Row],[TOTAL]]-CustomerList[[#This Row],[BR. Dec-16]]</f>
        <v>4</v>
      </c>
    </row>
    <row r="15" spans="1:13" ht="14.1" customHeight="1" x14ac:dyDescent="0.2">
      <c r="A15" s="159">
        <v>12</v>
      </c>
      <c r="B15" s="160" t="s">
        <v>60</v>
      </c>
      <c r="C15" s="160">
        <v>9</v>
      </c>
      <c r="D15" s="160">
        <v>11</v>
      </c>
      <c r="E15" s="160">
        <v>40</v>
      </c>
      <c r="F15" s="165">
        <f>CustomerList[[#This Row],[URBAN]]+CustomerList[[#This Row],[SEMI URBAN]]+CustomerList[[#This Row],[RURAL]]</f>
        <v>60</v>
      </c>
      <c r="G15" s="161">
        <v>58</v>
      </c>
      <c r="H15" s="46">
        <v>60</v>
      </c>
      <c r="I15" s="46">
        <f>CustomerList[[#This Row],[TOTAL]]-CustomerList[[#This Row],[17-Jun]]</f>
        <v>0</v>
      </c>
      <c r="J15" s="46">
        <v>58</v>
      </c>
      <c r="K15" s="46">
        <f>CustomerList[[#This Row],[ATMS]]-CustomerList[[#This Row],[ATMs2]]</f>
        <v>0</v>
      </c>
      <c r="L15" s="46">
        <v>61</v>
      </c>
      <c r="M15" s="46">
        <f>CustomerList[[#This Row],[TOTAL]]-CustomerList[[#This Row],[BR. Dec-16]]</f>
        <v>-1</v>
      </c>
    </row>
    <row r="16" spans="1:13" ht="14.1" customHeight="1" x14ac:dyDescent="0.2">
      <c r="A16" s="51">
        <v>13</v>
      </c>
      <c r="B16" s="160" t="s">
        <v>190</v>
      </c>
      <c r="C16" s="160">
        <v>11</v>
      </c>
      <c r="D16" s="160">
        <v>12</v>
      </c>
      <c r="E16" s="160">
        <v>54</v>
      </c>
      <c r="F16" s="165">
        <f>CustomerList[[#This Row],[URBAN]]+CustomerList[[#This Row],[SEMI URBAN]]+CustomerList[[#This Row],[RURAL]]</f>
        <v>77</v>
      </c>
      <c r="G16" s="161">
        <v>85</v>
      </c>
      <c r="H16" s="46">
        <v>77</v>
      </c>
      <c r="I16" s="46">
        <f>CustomerList[[#This Row],[TOTAL]]-CustomerList[[#This Row],[17-Jun]]</f>
        <v>0</v>
      </c>
      <c r="J16" s="46">
        <v>81</v>
      </c>
      <c r="K16" s="46">
        <f>CustomerList[[#This Row],[ATMS]]-CustomerList[[#This Row],[ATMs2]]</f>
        <v>4</v>
      </c>
      <c r="L16" s="46">
        <v>76</v>
      </c>
      <c r="M16" s="46">
        <f>CustomerList[[#This Row],[TOTAL]]-CustomerList[[#This Row],[BR. Dec-16]]</f>
        <v>1</v>
      </c>
    </row>
    <row r="17" spans="1:13" ht="14.1" customHeight="1" x14ac:dyDescent="0.2">
      <c r="A17" s="159">
        <v>14</v>
      </c>
      <c r="B17" s="160" t="s">
        <v>191</v>
      </c>
      <c r="C17" s="160">
        <v>10</v>
      </c>
      <c r="D17" s="160">
        <v>6</v>
      </c>
      <c r="E17" s="160">
        <v>24</v>
      </c>
      <c r="F17" s="165">
        <f>CustomerList[[#This Row],[URBAN]]+CustomerList[[#This Row],[SEMI URBAN]]+CustomerList[[#This Row],[RURAL]]</f>
        <v>40</v>
      </c>
      <c r="G17" s="161">
        <v>34</v>
      </c>
      <c r="H17" s="46">
        <v>40</v>
      </c>
      <c r="I17" s="46">
        <f>CustomerList[[#This Row],[TOTAL]]-CustomerList[[#This Row],[17-Jun]]</f>
        <v>0</v>
      </c>
      <c r="J17" s="46">
        <v>34</v>
      </c>
      <c r="K17" s="46">
        <f>CustomerList[[#This Row],[ATMS]]-CustomerList[[#This Row],[ATMs2]]</f>
        <v>0</v>
      </c>
      <c r="L17" s="46">
        <v>40</v>
      </c>
      <c r="M17" s="46">
        <f>CustomerList[[#This Row],[TOTAL]]-CustomerList[[#This Row],[BR. Dec-16]]</f>
        <v>0</v>
      </c>
    </row>
    <row r="18" spans="1:13" ht="14.1" customHeight="1" x14ac:dyDescent="0.2">
      <c r="A18" s="51">
        <v>15</v>
      </c>
      <c r="B18" s="160" t="s">
        <v>61</v>
      </c>
      <c r="C18" s="160">
        <v>88</v>
      </c>
      <c r="D18" s="160">
        <v>90</v>
      </c>
      <c r="E18" s="160">
        <v>109</v>
      </c>
      <c r="F18" s="165">
        <f>CustomerList[[#This Row],[URBAN]]+CustomerList[[#This Row],[SEMI URBAN]]+CustomerList[[#This Row],[RURAL]]</f>
        <v>287</v>
      </c>
      <c r="G18" s="161">
        <v>526</v>
      </c>
      <c r="H18" s="46">
        <v>293</v>
      </c>
      <c r="I18" s="46">
        <f>CustomerList[[#This Row],[TOTAL]]-CustomerList[[#This Row],[17-Jun]]</f>
        <v>-6</v>
      </c>
      <c r="J18" s="46">
        <v>529</v>
      </c>
      <c r="K18" s="46">
        <f>CustomerList[[#This Row],[ATMS]]-CustomerList[[#This Row],[ATMs2]]</f>
        <v>-3</v>
      </c>
      <c r="L18" s="46">
        <v>288</v>
      </c>
      <c r="M18" s="46">
        <f>CustomerList[[#This Row],[TOTAL]]-CustomerList[[#This Row],[BR. Dec-16]]</f>
        <v>-1</v>
      </c>
    </row>
    <row r="19" spans="1:13" ht="14.1" customHeight="1" x14ac:dyDescent="0.2">
      <c r="A19" s="159">
        <v>16</v>
      </c>
      <c r="B19" s="160" t="s">
        <v>67</v>
      </c>
      <c r="C19" s="160">
        <v>369</v>
      </c>
      <c r="D19" s="160">
        <v>355</v>
      </c>
      <c r="E19" s="160">
        <v>399</v>
      </c>
      <c r="F19" s="165">
        <f>CustomerList[[#This Row],[URBAN]]+CustomerList[[#This Row],[SEMI URBAN]]+CustomerList[[#This Row],[RURAL]]</f>
        <v>1123</v>
      </c>
      <c r="G19" s="161">
        <v>4062</v>
      </c>
      <c r="H19" s="46">
        <v>1161</v>
      </c>
      <c r="I19" s="46">
        <f>CustomerList[[#This Row],[TOTAL]]-CustomerList[[#This Row],[17-Jun]]</f>
        <v>-38</v>
      </c>
      <c r="J19" s="46">
        <v>3787</v>
      </c>
      <c r="K19" s="46">
        <f>CustomerList[[#This Row],[ATMS]]-CustomerList[[#This Row],[ATMs2]]</f>
        <v>275</v>
      </c>
      <c r="L19" s="46">
        <v>1155</v>
      </c>
      <c r="M19" s="46">
        <f>CustomerList[[#This Row],[TOTAL]]-CustomerList[[#This Row],[BR. Dec-16]]</f>
        <v>-32</v>
      </c>
    </row>
    <row r="20" spans="1:13" ht="14.1" customHeight="1" x14ac:dyDescent="0.2">
      <c r="A20" s="51">
        <v>17</v>
      </c>
      <c r="B20" s="160" t="s">
        <v>62</v>
      </c>
      <c r="C20" s="160">
        <v>21</v>
      </c>
      <c r="D20" s="160">
        <v>22</v>
      </c>
      <c r="E20" s="160">
        <v>69</v>
      </c>
      <c r="F20" s="165">
        <f>CustomerList[[#This Row],[URBAN]]+CustomerList[[#This Row],[SEMI URBAN]]+CustomerList[[#This Row],[RURAL]]</f>
        <v>112</v>
      </c>
      <c r="G20" s="161">
        <v>104</v>
      </c>
      <c r="H20" s="46">
        <v>109</v>
      </c>
      <c r="I20" s="46">
        <f>CustomerList[[#This Row],[TOTAL]]-CustomerList[[#This Row],[17-Jun]]</f>
        <v>3</v>
      </c>
      <c r="J20" s="46">
        <v>104</v>
      </c>
      <c r="K20" s="46">
        <f>CustomerList[[#This Row],[ATMS]]-CustomerList[[#This Row],[ATMs2]]</f>
        <v>0</v>
      </c>
      <c r="L20" s="46">
        <v>101</v>
      </c>
      <c r="M20" s="46">
        <f>CustomerList[[#This Row],[TOTAL]]-CustomerList[[#This Row],[BR. Dec-16]]</f>
        <v>11</v>
      </c>
    </row>
    <row r="21" spans="1:13" ht="14.1" customHeight="1" x14ac:dyDescent="0.2">
      <c r="A21" s="159">
        <v>18</v>
      </c>
      <c r="B21" s="160" t="s">
        <v>192</v>
      </c>
      <c r="C21" s="160">
        <v>54</v>
      </c>
      <c r="D21" s="160">
        <v>44</v>
      </c>
      <c r="E21" s="160">
        <v>71</v>
      </c>
      <c r="F21" s="165">
        <f>CustomerList[[#This Row],[URBAN]]+CustomerList[[#This Row],[SEMI URBAN]]+CustomerList[[#This Row],[RURAL]]</f>
        <v>169</v>
      </c>
      <c r="G21" s="161">
        <v>170</v>
      </c>
      <c r="H21" s="46">
        <v>169</v>
      </c>
      <c r="I21" s="46">
        <f>CustomerList[[#This Row],[TOTAL]]-CustomerList[[#This Row],[17-Jun]]</f>
        <v>0</v>
      </c>
      <c r="J21" s="46">
        <v>170</v>
      </c>
      <c r="K21" s="46">
        <f>CustomerList[[#This Row],[ATMS]]-CustomerList[[#This Row],[ATMs2]]</f>
        <v>0</v>
      </c>
      <c r="L21" s="46">
        <v>169</v>
      </c>
      <c r="M21" s="46">
        <f>CustomerList[[#This Row],[TOTAL]]-CustomerList[[#This Row],[BR. Dec-16]]</f>
        <v>0</v>
      </c>
    </row>
    <row r="22" spans="1:13" ht="14.1" customHeight="1" x14ac:dyDescent="0.2">
      <c r="A22" s="51">
        <v>19</v>
      </c>
      <c r="B22" s="160" t="s">
        <v>63</v>
      </c>
      <c r="C22" s="160">
        <v>97</v>
      </c>
      <c r="D22" s="160">
        <v>82</v>
      </c>
      <c r="E22" s="160">
        <v>105</v>
      </c>
      <c r="F22" s="165">
        <f>CustomerList[[#This Row],[URBAN]]+CustomerList[[#This Row],[SEMI URBAN]]+CustomerList[[#This Row],[RURAL]]</f>
        <v>284</v>
      </c>
      <c r="G22" s="161">
        <v>669</v>
      </c>
      <c r="H22" s="46">
        <v>283</v>
      </c>
      <c r="I22" s="46">
        <f>CustomerList[[#This Row],[TOTAL]]-CustomerList[[#This Row],[17-Jun]]</f>
        <v>1</v>
      </c>
      <c r="J22" s="46">
        <v>621</v>
      </c>
      <c r="K22" s="46">
        <f>CustomerList[[#This Row],[ATMS]]-CustomerList[[#This Row],[ATMs2]]</f>
        <v>48</v>
      </c>
      <c r="L22" s="46">
        <v>278</v>
      </c>
      <c r="M22" s="46">
        <f>CustomerList[[#This Row],[TOTAL]]-CustomerList[[#This Row],[BR. Dec-16]]</f>
        <v>6</v>
      </c>
    </row>
    <row r="23" spans="1:13" ht="14.1" customHeight="1" x14ac:dyDescent="0.2">
      <c r="A23" s="159">
        <v>20</v>
      </c>
      <c r="B23" s="160" t="s">
        <v>64</v>
      </c>
      <c r="C23" s="160">
        <v>0</v>
      </c>
      <c r="D23" s="160">
        <v>0</v>
      </c>
      <c r="E23" s="160">
        <v>15</v>
      </c>
      <c r="F23" s="165">
        <f>CustomerList[[#This Row],[URBAN]]+CustomerList[[#This Row],[SEMI URBAN]]+CustomerList[[#This Row],[RURAL]]</f>
        <v>15</v>
      </c>
      <c r="G23" s="161">
        <v>24</v>
      </c>
      <c r="H23" s="46">
        <v>15</v>
      </c>
      <c r="I23" s="46">
        <f>CustomerList[[#This Row],[TOTAL]]-CustomerList[[#This Row],[17-Jun]]</f>
        <v>0</v>
      </c>
      <c r="J23" s="46">
        <v>24</v>
      </c>
      <c r="K23" s="46">
        <f>CustomerList[[#This Row],[ATMS]]-CustomerList[[#This Row],[ATMs2]]</f>
        <v>0</v>
      </c>
      <c r="L23" s="46">
        <v>13</v>
      </c>
      <c r="M23" s="46">
        <f>CustomerList[[#This Row],[TOTAL]]-CustomerList[[#This Row],[BR. Dec-16]]</f>
        <v>2</v>
      </c>
    </row>
    <row r="24" spans="1:13" ht="14.1" customHeight="1" x14ac:dyDescent="0.2">
      <c r="A24" s="51">
        <v>21</v>
      </c>
      <c r="B24" s="160" t="s">
        <v>47</v>
      </c>
      <c r="C24" s="160">
        <v>9</v>
      </c>
      <c r="D24" s="160">
        <v>21</v>
      </c>
      <c r="E24" s="160">
        <v>42</v>
      </c>
      <c r="F24" s="165">
        <f>CustomerList[[#This Row],[URBAN]]+CustomerList[[#This Row],[SEMI URBAN]]+CustomerList[[#This Row],[RURAL]]</f>
        <v>72</v>
      </c>
      <c r="G24" s="161">
        <v>66</v>
      </c>
      <c r="H24" s="46">
        <v>72</v>
      </c>
      <c r="I24" s="46">
        <f>CustomerList[[#This Row],[TOTAL]]-CustomerList[[#This Row],[17-Jun]]</f>
        <v>0</v>
      </c>
      <c r="J24" s="46">
        <v>66</v>
      </c>
      <c r="K24" s="164">
        <f>CustomerList[[#This Row],[ATMS]]-CustomerList[[#This Row],[ATMs2]]</f>
        <v>0</v>
      </c>
      <c r="L24" s="164">
        <v>71</v>
      </c>
      <c r="M24" s="46">
        <f>CustomerList[[#This Row],[TOTAL]]-CustomerList[[#This Row],[BR. Dec-16]]</f>
        <v>1</v>
      </c>
    </row>
    <row r="25" spans="1:13" s="164" customFormat="1" ht="14.1" customHeight="1" x14ac:dyDescent="0.2">
      <c r="A25" s="162"/>
      <c r="B25" s="163" t="s">
        <v>307</v>
      </c>
      <c r="C25" s="163">
        <f>SUBTOTAL(109,C4:C24)</f>
        <v>1348</v>
      </c>
      <c r="D25" s="163">
        <f t="shared" ref="D25:G25" si="0">SUBTOTAL(109,D4:D24)</f>
        <v>1239</v>
      </c>
      <c r="E25" s="163">
        <f t="shared" si="0"/>
        <v>1646</v>
      </c>
      <c r="F25" s="163">
        <f t="shared" si="0"/>
        <v>4233</v>
      </c>
      <c r="G25" s="163">
        <f t="shared" si="0"/>
        <v>8355</v>
      </c>
      <c r="H25" s="164">
        <v>4266</v>
      </c>
      <c r="I25" s="164">
        <f>CustomerList[[#This Row],[TOTAL]]-CustomerList[[#This Row],[17-Jun]]</f>
        <v>-33</v>
      </c>
      <c r="J25" s="46">
        <v>8035</v>
      </c>
      <c r="K25" s="46">
        <f>CustomerList[[#This Row],[ATMS]]-CustomerList[[#This Row],[ATMs2]]</f>
        <v>320</v>
      </c>
      <c r="L25" s="46">
        <v>4219</v>
      </c>
      <c r="M25" s="164">
        <f>CustomerList[[#This Row],[TOTAL]]-CustomerList[[#This Row],[BR. Dec-16]]</f>
        <v>14</v>
      </c>
    </row>
    <row r="26" spans="1:13" ht="14.1" customHeight="1" x14ac:dyDescent="0.2">
      <c r="A26" s="51">
        <v>22</v>
      </c>
      <c r="B26" s="160" t="s">
        <v>44</v>
      </c>
      <c r="C26" s="160">
        <v>24</v>
      </c>
      <c r="D26" s="160">
        <v>43</v>
      </c>
      <c r="E26" s="160">
        <v>70</v>
      </c>
      <c r="F26" s="165">
        <f>CustomerList[[#This Row],[URBAN]]+CustomerList[[#This Row],[SEMI URBAN]]+CustomerList[[#This Row],[RURAL]]</f>
        <v>137</v>
      </c>
      <c r="G26" s="161">
        <v>390</v>
      </c>
      <c r="H26" s="46">
        <v>136</v>
      </c>
      <c r="I26" s="46">
        <f>CustomerList[[#This Row],[TOTAL]]-CustomerList[[#This Row],[17-Jun]]</f>
        <v>1</v>
      </c>
      <c r="J26" s="46">
        <v>385</v>
      </c>
      <c r="K26" s="46">
        <f>CustomerList[[#This Row],[ATMS]]-CustomerList[[#This Row],[ATMs2]]</f>
        <v>5</v>
      </c>
      <c r="L26" s="46">
        <v>125</v>
      </c>
      <c r="M26" s="46">
        <f>CustomerList[[#This Row],[TOTAL]]-CustomerList[[#This Row],[BR. Dec-16]]</f>
        <v>12</v>
      </c>
    </row>
    <row r="27" spans="1:13" ht="14.1" customHeight="1" x14ac:dyDescent="0.2">
      <c r="A27" s="159">
        <v>23</v>
      </c>
      <c r="B27" s="160" t="s">
        <v>193</v>
      </c>
      <c r="C27" s="160">
        <v>4</v>
      </c>
      <c r="D27" s="160">
        <v>6</v>
      </c>
      <c r="E27" s="160">
        <v>22</v>
      </c>
      <c r="F27" s="165">
        <f>CustomerList[[#This Row],[URBAN]]+CustomerList[[#This Row],[SEMI URBAN]]+CustomerList[[#This Row],[RURAL]]</f>
        <v>32</v>
      </c>
      <c r="G27" s="161">
        <v>22</v>
      </c>
      <c r="H27" s="46">
        <v>29</v>
      </c>
      <c r="I27" s="46">
        <f>CustomerList[[#This Row],[TOTAL]]-CustomerList[[#This Row],[17-Jun]]</f>
        <v>3</v>
      </c>
      <c r="J27" s="46">
        <v>16</v>
      </c>
      <c r="K27" s="46">
        <f>CustomerList[[#This Row],[ATMS]]-CustomerList[[#This Row],[ATMs2]]</f>
        <v>6</v>
      </c>
      <c r="L27" s="46">
        <v>24</v>
      </c>
      <c r="M27" s="46">
        <f>CustomerList[[#This Row],[TOTAL]]-CustomerList[[#This Row],[BR. Dec-16]]</f>
        <v>8</v>
      </c>
    </row>
    <row r="28" spans="1:13" ht="14.1" customHeight="1" x14ac:dyDescent="0.2">
      <c r="A28" s="51">
        <v>24</v>
      </c>
      <c r="B28" s="160" t="s">
        <v>194</v>
      </c>
      <c r="C28" s="160">
        <v>0</v>
      </c>
      <c r="D28" s="160">
        <v>0</v>
      </c>
      <c r="E28" s="160">
        <v>1</v>
      </c>
      <c r="F28" s="165">
        <f>CustomerList[[#This Row],[URBAN]]+CustomerList[[#This Row],[SEMI URBAN]]+CustomerList[[#This Row],[RURAL]]</f>
        <v>1</v>
      </c>
      <c r="G28" s="161">
        <v>1</v>
      </c>
      <c r="H28" s="46">
        <v>1</v>
      </c>
      <c r="I28" s="46">
        <f>CustomerList[[#This Row],[TOTAL]]-CustomerList[[#This Row],[17-Jun]]</f>
        <v>0</v>
      </c>
      <c r="J28" s="46">
        <v>1</v>
      </c>
      <c r="K28" s="46">
        <f>CustomerList[[#This Row],[ATMS]]-CustomerList[[#This Row],[ATMs2]]</f>
        <v>0</v>
      </c>
      <c r="L28" s="46">
        <v>1</v>
      </c>
      <c r="M28" s="46">
        <f>CustomerList[[#This Row],[TOTAL]]-CustomerList[[#This Row],[BR. Dec-16]]</f>
        <v>0</v>
      </c>
    </row>
    <row r="29" spans="1:13" ht="14.1" customHeight="1" x14ac:dyDescent="0.2">
      <c r="A29" s="159">
        <v>25</v>
      </c>
      <c r="B29" s="160" t="s">
        <v>48</v>
      </c>
      <c r="C29" s="160">
        <v>0</v>
      </c>
      <c r="D29" s="160">
        <v>0</v>
      </c>
      <c r="E29" s="160">
        <v>2</v>
      </c>
      <c r="F29" s="165">
        <f>CustomerList[[#This Row],[URBAN]]+CustomerList[[#This Row],[SEMI URBAN]]+CustomerList[[#This Row],[RURAL]]</f>
        <v>2</v>
      </c>
      <c r="G29" s="161">
        <v>2</v>
      </c>
      <c r="H29" s="46">
        <v>2</v>
      </c>
      <c r="I29" s="46">
        <f>CustomerList[[#This Row],[TOTAL]]-CustomerList[[#This Row],[17-Jun]]</f>
        <v>0</v>
      </c>
      <c r="J29" s="46">
        <v>2</v>
      </c>
      <c r="K29" s="46">
        <f>CustomerList[[#This Row],[ATMS]]-CustomerList[[#This Row],[ATMs2]]</f>
        <v>0</v>
      </c>
      <c r="L29" s="46">
        <v>2</v>
      </c>
      <c r="M29" s="46">
        <f>CustomerList[[#This Row],[TOTAL]]-CustomerList[[#This Row],[BR. Dec-16]]</f>
        <v>0</v>
      </c>
    </row>
    <row r="30" spans="1:13" ht="14.1" customHeight="1" x14ac:dyDescent="0.2">
      <c r="A30" s="51">
        <v>26</v>
      </c>
      <c r="B30" s="160" t="s">
        <v>195</v>
      </c>
      <c r="C30" s="160">
        <v>13</v>
      </c>
      <c r="D30" s="160">
        <v>12</v>
      </c>
      <c r="E30" s="160">
        <v>4</v>
      </c>
      <c r="F30" s="165">
        <f>CustomerList[[#This Row],[URBAN]]+CustomerList[[#This Row],[SEMI URBAN]]+CustomerList[[#This Row],[RURAL]]</f>
        <v>29</v>
      </c>
      <c r="G30" s="161">
        <v>25</v>
      </c>
      <c r="H30" s="46">
        <v>29</v>
      </c>
      <c r="I30" s="46">
        <f>CustomerList[[#This Row],[TOTAL]]-CustomerList[[#This Row],[17-Jun]]</f>
        <v>0</v>
      </c>
      <c r="J30" s="46">
        <v>24</v>
      </c>
      <c r="K30" s="46">
        <f>CustomerList[[#This Row],[ATMS]]-CustomerList[[#This Row],[ATMs2]]</f>
        <v>1</v>
      </c>
      <c r="L30" s="46">
        <v>17</v>
      </c>
      <c r="M30" s="46">
        <f>CustomerList[[#This Row],[TOTAL]]-CustomerList[[#This Row],[BR. Dec-16]]</f>
        <v>12</v>
      </c>
    </row>
    <row r="31" spans="1:13" ht="14.1" customHeight="1" x14ac:dyDescent="0.2">
      <c r="A31" s="159">
        <v>27</v>
      </c>
      <c r="B31" s="160" t="s">
        <v>196</v>
      </c>
      <c r="C31" s="160">
        <v>0</v>
      </c>
      <c r="D31" s="160">
        <v>0</v>
      </c>
      <c r="E31" s="160">
        <v>1</v>
      </c>
      <c r="F31" s="165">
        <f>CustomerList[[#This Row],[URBAN]]+CustomerList[[#This Row],[SEMI URBAN]]+CustomerList[[#This Row],[RURAL]]</f>
        <v>1</v>
      </c>
      <c r="G31" s="161">
        <v>2</v>
      </c>
      <c r="H31" s="46">
        <v>1</v>
      </c>
      <c r="I31" s="46">
        <f>CustomerList[[#This Row],[TOTAL]]-CustomerList[[#This Row],[17-Jun]]</f>
        <v>0</v>
      </c>
      <c r="J31" s="46">
        <v>2</v>
      </c>
      <c r="K31" s="46">
        <f>CustomerList[[#This Row],[ATMS]]-CustomerList[[#This Row],[ATMs2]]</f>
        <v>0</v>
      </c>
      <c r="L31" s="46">
        <v>1</v>
      </c>
      <c r="M31" s="46">
        <f>CustomerList[[#This Row],[TOTAL]]-CustomerList[[#This Row],[BR. Dec-16]]</f>
        <v>0</v>
      </c>
    </row>
    <row r="32" spans="1:13" ht="14.1" customHeight="1" x14ac:dyDescent="0.2">
      <c r="A32" s="51">
        <v>28</v>
      </c>
      <c r="B32" s="160" t="s">
        <v>197</v>
      </c>
      <c r="C32" s="160">
        <v>1</v>
      </c>
      <c r="D32" s="160">
        <v>2</v>
      </c>
      <c r="E32" s="160">
        <v>8</v>
      </c>
      <c r="F32" s="165">
        <f>CustomerList[[#This Row],[URBAN]]+CustomerList[[#This Row],[SEMI URBAN]]+CustomerList[[#This Row],[RURAL]]</f>
        <v>11</v>
      </c>
      <c r="G32" s="161">
        <v>11</v>
      </c>
      <c r="H32" s="46">
        <v>11</v>
      </c>
      <c r="I32" s="46">
        <f>CustomerList[[#This Row],[TOTAL]]-CustomerList[[#This Row],[17-Jun]]</f>
        <v>0</v>
      </c>
      <c r="J32" s="46">
        <v>11</v>
      </c>
      <c r="K32" s="46">
        <f>CustomerList[[#This Row],[ATMS]]-CustomerList[[#This Row],[ATMs2]]</f>
        <v>0</v>
      </c>
      <c r="L32" s="46">
        <v>11</v>
      </c>
      <c r="M32" s="46">
        <f>CustomerList[[#This Row],[TOTAL]]-CustomerList[[#This Row],[BR. Dec-16]]</f>
        <v>0</v>
      </c>
    </row>
    <row r="33" spans="1:13" ht="14.1" customHeight="1" x14ac:dyDescent="0.2">
      <c r="A33" s="159">
        <v>29</v>
      </c>
      <c r="B33" s="160" t="s">
        <v>68</v>
      </c>
      <c r="C33" s="160">
        <v>11</v>
      </c>
      <c r="D33" s="160">
        <v>52</v>
      </c>
      <c r="E33" s="160">
        <v>72</v>
      </c>
      <c r="F33" s="165">
        <f>CustomerList[[#This Row],[URBAN]]+CustomerList[[#This Row],[SEMI URBAN]]+CustomerList[[#This Row],[RURAL]]</f>
        <v>135</v>
      </c>
      <c r="G33" s="161">
        <v>224</v>
      </c>
      <c r="H33" s="46">
        <v>135</v>
      </c>
      <c r="I33" s="46">
        <f>CustomerList[[#This Row],[TOTAL]]-CustomerList[[#This Row],[17-Jun]]</f>
        <v>0</v>
      </c>
      <c r="J33" s="46">
        <v>226</v>
      </c>
      <c r="K33" s="46">
        <f>CustomerList[[#This Row],[ATMS]]-CustomerList[[#This Row],[ATMs2]]</f>
        <v>-2</v>
      </c>
      <c r="L33" s="46">
        <v>130</v>
      </c>
      <c r="M33" s="46">
        <f>CustomerList[[#This Row],[TOTAL]]-CustomerList[[#This Row],[BR. Dec-16]]</f>
        <v>5</v>
      </c>
    </row>
    <row r="34" spans="1:13" ht="14.1" customHeight="1" x14ac:dyDescent="0.2">
      <c r="A34" s="51">
        <v>30</v>
      </c>
      <c r="B34" s="160" t="s">
        <v>69</v>
      </c>
      <c r="C34" s="160">
        <v>60</v>
      </c>
      <c r="D34" s="160">
        <v>79</v>
      </c>
      <c r="E34" s="160">
        <v>99</v>
      </c>
      <c r="F34" s="165">
        <f>CustomerList[[#This Row],[URBAN]]+CustomerList[[#This Row],[SEMI URBAN]]+CustomerList[[#This Row],[RURAL]]</f>
        <v>238</v>
      </c>
      <c r="G34" s="161">
        <v>382</v>
      </c>
      <c r="H34" s="46">
        <v>238</v>
      </c>
      <c r="I34" s="46">
        <f>CustomerList[[#This Row],[TOTAL]]-CustomerList[[#This Row],[17-Jun]]</f>
        <v>0</v>
      </c>
      <c r="J34" s="46">
        <v>382</v>
      </c>
      <c r="K34" s="46">
        <f>CustomerList[[#This Row],[ATMS]]-CustomerList[[#This Row],[ATMs2]]</f>
        <v>0</v>
      </c>
      <c r="L34" s="46">
        <v>210</v>
      </c>
      <c r="M34" s="46">
        <f>CustomerList[[#This Row],[TOTAL]]-CustomerList[[#This Row],[BR. Dec-16]]</f>
        <v>28</v>
      </c>
    </row>
    <row r="35" spans="1:13" ht="14.1" customHeight="1" x14ac:dyDescent="0.2">
      <c r="A35" s="159">
        <v>31</v>
      </c>
      <c r="B35" s="160" t="s">
        <v>198</v>
      </c>
      <c r="C35" s="160">
        <v>17</v>
      </c>
      <c r="D35" s="160">
        <v>15</v>
      </c>
      <c r="E35" s="160">
        <v>9</v>
      </c>
      <c r="F35" s="165">
        <f>CustomerList[[#This Row],[URBAN]]+CustomerList[[#This Row],[SEMI URBAN]]+CustomerList[[#This Row],[RURAL]]</f>
        <v>41</v>
      </c>
      <c r="G35" s="161">
        <v>3</v>
      </c>
      <c r="H35" s="46">
        <v>39</v>
      </c>
      <c r="I35" s="46">
        <f>CustomerList[[#This Row],[TOTAL]]-CustomerList[[#This Row],[17-Jun]]</f>
        <v>2</v>
      </c>
      <c r="J35" s="46">
        <v>2</v>
      </c>
      <c r="K35" s="46">
        <f>CustomerList[[#This Row],[ATMS]]-CustomerList[[#This Row],[ATMs2]]</f>
        <v>1</v>
      </c>
      <c r="L35" s="46">
        <v>35</v>
      </c>
      <c r="M35" s="46">
        <f>CustomerList[[#This Row],[TOTAL]]-CustomerList[[#This Row],[BR. Dec-16]]</f>
        <v>6</v>
      </c>
    </row>
    <row r="36" spans="1:13" ht="14.1" customHeight="1" x14ac:dyDescent="0.2">
      <c r="A36" s="51">
        <v>32</v>
      </c>
      <c r="B36" s="166" t="s">
        <v>199</v>
      </c>
      <c r="C36" s="166">
        <v>33</v>
      </c>
      <c r="D36" s="166">
        <v>21</v>
      </c>
      <c r="E36" s="166">
        <v>33</v>
      </c>
      <c r="F36" s="165">
        <f>CustomerList[[#This Row],[URBAN]]+CustomerList[[#This Row],[SEMI URBAN]]+CustomerList[[#This Row],[RURAL]]</f>
        <v>87</v>
      </c>
      <c r="G36" s="296">
        <v>65</v>
      </c>
      <c r="H36" s="46">
        <v>66</v>
      </c>
      <c r="I36" s="46">
        <f>CustomerList[[#This Row],[TOTAL]]-CustomerList[[#This Row],[17-Jun]]</f>
        <v>21</v>
      </c>
      <c r="J36" s="46">
        <v>62</v>
      </c>
      <c r="K36" s="46">
        <f>CustomerList[[#This Row],[ATMS]]-CustomerList[[#This Row],[ATMs2]]</f>
        <v>3</v>
      </c>
      <c r="L36" s="46">
        <v>63</v>
      </c>
      <c r="M36" s="46">
        <f>CustomerList[[#This Row],[TOTAL]]-CustomerList[[#This Row],[BR. Dec-16]]</f>
        <v>24</v>
      </c>
    </row>
    <row r="37" spans="1:13" ht="14.1" customHeight="1" x14ac:dyDescent="0.2">
      <c r="A37" s="159">
        <v>33</v>
      </c>
      <c r="B37" s="160" t="s">
        <v>200</v>
      </c>
      <c r="C37" s="160">
        <v>0</v>
      </c>
      <c r="D37" s="160">
        <v>0</v>
      </c>
      <c r="E37" s="160">
        <v>2</v>
      </c>
      <c r="F37" s="165">
        <f>CustomerList[[#This Row],[URBAN]]+CustomerList[[#This Row],[SEMI URBAN]]+CustomerList[[#This Row],[RURAL]]</f>
        <v>2</v>
      </c>
      <c r="G37" s="161">
        <v>1</v>
      </c>
      <c r="H37" s="46">
        <v>2</v>
      </c>
      <c r="I37" s="46">
        <f>CustomerList[[#This Row],[TOTAL]]-CustomerList[[#This Row],[17-Jun]]</f>
        <v>0</v>
      </c>
      <c r="J37" s="46">
        <v>1</v>
      </c>
      <c r="K37" s="46">
        <f>CustomerList[[#This Row],[ATMS]]-CustomerList[[#This Row],[ATMs2]]</f>
        <v>0</v>
      </c>
      <c r="L37" s="46">
        <v>2</v>
      </c>
      <c r="M37" s="46">
        <f>CustomerList[[#This Row],[TOTAL]]-CustomerList[[#This Row],[BR. Dec-16]]</f>
        <v>0</v>
      </c>
    </row>
    <row r="38" spans="1:13" ht="14.1" customHeight="1" x14ac:dyDescent="0.2">
      <c r="A38" s="51">
        <v>34</v>
      </c>
      <c r="B38" s="160" t="s">
        <v>201</v>
      </c>
      <c r="C38" s="160">
        <v>0</v>
      </c>
      <c r="D38" s="160">
        <v>0</v>
      </c>
      <c r="E38" s="160">
        <v>7</v>
      </c>
      <c r="F38" s="165">
        <f>CustomerList[[#This Row],[URBAN]]+CustomerList[[#This Row],[SEMI URBAN]]+CustomerList[[#This Row],[RURAL]]</f>
        <v>7</v>
      </c>
      <c r="G38" s="161">
        <v>8</v>
      </c>
      <c r="H38" s="46">
        <v>7</v>
      </c>
      <c r="I38" s="46">
        <f>CustomerList[[#This Row],[TOTAL]]-CustomerList[[#This Row],[17-Jun]]</f>
        <v>0</v>
      </c>
      <c r="J38" s="46">
        <v>8</v>
      </c>
      <c r="K38" s="46">
        <f>CustomerList[[#This Row],[ATMS]]-CustomerList[[#This Row],[ATMs2]]</f>
        <v>0</v>
      </c>
      <c r="L38" s="46">
        <v>7</v>
      </c>
      <c r="M38" s="46">
        <f>CustomerList[[#This Row],[TOTAL]]-CustomerList[[#This Row],[BR. Dec-16]]</f>
        <v>0</v>
      </c>
    </row>
    <row r="39" spans="1:13" ht="14.1" customHeight="1" x14ac:dyDescent="0.2">
      <c r="A39" s="159">
        <v>35</v>
      </c>
      <c r="B39" s="160" t="s">
        <v>202</v>
      </c>
      <c r="C39" s="160">
        <v>0</v>
      </c>
      <c r="D39" s="160">
        <v>0</v>
      </c>
      <c r="E39" s="160">
        <v>3</v>
      </c>
      <c r="F39" s="165">
        <f>CustomerList[[#This Row],[URBAN]]+CustomerList[[#This Row],[SEMI URBAN]]+CustomerList[[#This Row],[RURAL]]</f>
        <v>3</v>
      </c>
      <c r="G39" s="161">
        <v>5</v>
      </c>
      <c r="H39" s="46">
        <v>3</v>
      </c>
      <c r="I39" s="46">
        <f>CustomerList[[#This Row],[TOTAL]]-CustomerList[[#This Row],[17-Jun]]</f>
        <v>0</v>
      </c>
      <c r="J39" s="46">
        <v>5</v>
      </c>
      <c r="K39" s="46">
        <f>CustomerList[[#This Row],[ATMS]]-CustomerList[[#This Row],[ATMs2]]</f>
        <v>0</v>
      </c>
      <c r="L39" s="46">
        <v>3</v>
      </c>
      <c r="M39" s="46">
        <f>CustomerList[[#This Row],[TOTAL]]-CustomerList[[#This Row],[BR. Dec-16]]</f>
        <v>0</v>
      </c>
    </row>
    <row r="40" spans="1:13" ht="14.1" customHeight="1" x14ac:dyDescent="0.2">
      <c r="A40" s="51">
        <v>36</v>
      </c>
      <c r="B40" s="160" t="s">
        <v>70</v>
      </c>
      <c r="C40" s="160">
        <v>3</v>
      </c>
      <c r="D40" s="160">
        <v>12</v>
      </c>
      <c r="E40" s="160">
        <v>21</v>
      </c>
      <c r="F40" s="165">
        <f>CustomerList[[#This Row],[URBAN]]+CustomerList[[#This Row],[SEMI URBAN]]+CustomerList[[#This Row],[RURAL]]</f>
        <v>36</v>
      </c>
      <c r="G40" s="161">
        <v>36</v>
      </c>
      <c r="H40" s="46">
        <v>36</v>
      </c>
      <c r="I40" s="46">
        <f>CustomerList[[#This Row],[TOTAL]]-CustomerList[[#This Row],[17-Jun]]</f>
        <v>0</v>
      </c>
      <c r="J40" s="46">
        <v>36</v>
      </c>
      <c r="K40" s="46">
        <f>CustomerList[[#This Row],[ATMS]]-CustomerList[[#This Row],[ATMs2]]</f>
        <v>0</v>
      </c>
      <c r="L40" s="46">
        <v>34</v>
      </c>
      <c r="M40" s="46">
        <f>CustomerList[[#This Row],[TOTAL]]-CustomerList[[#This Row],[BR. Dec-16]]</f>
        <v>2</v>
      </c>
    </row>
    <row r="41" spans="1:13" ht="14.1" customHeight="1" x14ac:dyDescent="0.2">
      <c r="A41" s="159">
        <v>37</v>
      </c>
      <c r="B41" s="160" t="s">
        <v>203</v>
      </c>
      <c r="C41" s="160">
        <v>0</v>
      </c>
      <c r="D41" s="160">
        <v>1</v>
      </c>
      <c r="E41" s="160">
        <v>3</v>
      </c>
      <c r="F41" s="165">
        <f>CustomerList[[#This Row],[URBAN]]+CustomerList[[#This Row],[SEMI URBAN]]+CustomerList[[#This Row],[RURAL]]</f>
        <v>4</v>
      </c>
      <c r="G41" s="161">
        <v>5</v>
      </c>
      <c r="H41" s="46">
        <v>4</v>
      </c>
      <c r="I41" s="46">
        <f>CustomerList[[#This Row],[TOTAL]]-CustomerList[[#This Row],[17-Jun]]</f>
        <v>0</v>
      </c>
      <c r="J41" s="46">
        <v>5</v>
      </c>
      <c r="K41" s="46">
        <f>CustomerList[[#This Row],[ATMS]]-CustomerList[[#This Row],[ATMs2]]</f>
        <v>0</v>
      </c>
      <c r="L41" s="46">
        <v>4</v>
      </c>
      <c r="M41" s="46">
        <f>CustomerList[[#This Row],[TOTAL]]-CustomerList[[#This Row],[BR. Dec-16]]</f>
        <v>0</v>
      </c>
    </row>
    <row r="42" spans="1:13" ht="14.1" customHeight="1" x14ac:dyDescent="0.2">
      <c r="A42" s="51">
        <v>38</v>
      </c>
      <c r="B42" s="160" t="s">
        <v>204</v>
      </c>
      <c r="C42" s="160">
        <v>4</v>
      </c>
      <c r="D42" s="160">
        <v>8</v>
      </c>
      <c r="E42" s="160">
        <v>3</v>
      </c>
      <c r="F42" s="165">
        <f>CustomerList[[#This Row],[URBAN]]+CustomerList[[#This Row],[SEMI URBAN]]+CustomerList[[#This Row],[RURAL]]</f>
        <v>15</v>
      </c>
      <c r="G42" s="161">
        <v>14</v>
      </c>
      <c r="H42" s="46">
        <v>15</v>
      </c>
      <c r="I42" s="46">
        <f>CustomerList[[#This Row],[TOTAL]]-CustomerList[[#This Row],[17-Jun]]</f>
        <v>0</v>
      </c>
      <c r="J42" s="46">
        <v>13</v>
      </c>
      <c r="K42" s="46">
        <f>CustomerList[[#This Row],[ATMS]]-CustomerList[[#This Row],[ATMs2]]</f>
        <v>1</v>
      </c>
      <c r="L42" s="46">
        <v>13</v>
      </c>
      <c r="M42" s="46">
        <f>CustomerList[[#This Row],[TOTAL]]-CustomerList[[#This Row],[BR. Dec-16]]</f>
        <v>2</v>
      </c>
    </row>
    <row r="43" spans="1:13" ht="14.1" customHeight="1" x14ac:dyDescent="0.2">
      <c r="A43" s="159">
        <v>39</v>
      </c>
      <c r="B43" s="160" t="s">
        <v>205</v>
      </c>
      <c r="C43" s="160">
        <v>0</v>
      </c>
      <c r="D43" s="160">
        <v>0</v>
      </c>
      <c r="E43" s="160">
        <v>3</v>
      </c>
      <c r="F43" s="165">
        <f>CustomerList[[#This Row],[URBAN]]+CustomerList[[#This Row],[SEMI URBAN]]+CustomerList[[#This Row],[RURAL]]</f>
        <v>3</v>
      </c>
      <c r="G43" s="161">
        <v>4</v>
      </c>
      <c r="H43" s="46">
        <v>3</v>
      </c>
      <c r="I43" s="46">
        <f>CustomerList[[#This Row],[TOTAL]]-CustomerList[[#This Row],[17-Jun]]</f>
        <v>0</v>
      </c>
      <c r="J43" s="46">
        <v>4</v>
      </c>
      <c r="K43" s="46">
        <f>CustomerList[[#This Row],[ATMS]]-CustomerList[[#This Row],[ATMs2]]</f>
        <v>0</v>
      </c>
      <c r="L43" s="46">
        <v>3</v>
      </c>
      <c r="M43" s="46">
        <f>CustomerList[[#This Row],[TOTAL]]-CustomerList[[#This Row],[BR. Dec-16]]</f>
        <v>0</v>
      </c>
    </row>
    <row r="44" spans="1:13" ht="14.1" customHeight="1" x14ac:dyDescent="0.2">
      <c r="A44" s="51">
        <v>40</v>
      </c>
      <c r="B44" s="160" t="s">
        <v>74</v>
      </c>
      <c r="C44" s="160">
        <v>0</v>
      </c>
      <c r="D44" s="160">
        <v>0</v>
      </c>
      <c r="E44" s="160">
        <v>3</v>
      </c>
      <c r="F44" s="165">
        <f>CustomerList[[#This Row],[URBAN]]+CustomerList[[#This Row],[SEMI URBAN]]+CustomerList[[#This Row],[RURAL]]</f>
        <v>3</v>
      </c>
      <c r="G44" s="161">
        <v>3</v>
      </c>
      <c r="H44" s="46">
        <v>3</v>
      </c>
      <c r="I44" s="46">
        <f>CustomerList[[#This Row],[TOTAL]]-CustomerList[[#This Row],[17-Jun]]</f>
        <v>0</v>
      </c>
      <c r="J44" s="46">
        <v>3</v>
      </c>
      <c r="K44" s="46">
        <f>CustomerList[[#This Row],[ATMS]]-CustomerList[[#This Row],[ATMs2]]</f>
        <v>0</v>
      </c>
      <c r="L44" s="46">
        <v>3</v>
      </c>
      <c r="M44" s="46">
        <f>CustomerList[[#This Row],[TOTAL]]-CustomerList[[#This Row],[BR. Dec-16]]</f>
        <v>0</v>
      </c>
    </row>
    <row r="45" spans="1:13" ht="14.1" customHeight="1" x14ac:dyDescent="0.2">
      <c r="A45" s="159">
        <v>41</v>
      </c>
      <c r="B45" s="160" t="s">
        <v>206</v>
      </c>
      <c r="C45" s="160">
        <v>0</v>
      </c>
      <c r="D45" s="160">
        <v>2</v>
      </c>
      <c r="E45" s="160">
        <v>1</v>
      </c>
      <c r="F45" s="165">
        <f>CustomerList[[#This Row],[URBAN]]+CustomerList[[#This Row],[SEMI URBAN]]+CustomerList[[#This Row],[RURAL]]</f>
        <v>3</v>
      </c>
      <c r="G45" s="161">
        <v>3</v>
      </c>
      <c r="H45" s="46">
        <v>3</v>
      </c>
      <c r="I45" s="46">
        <f>CustomerList[[#This Row],[TOTAL]]-CustomerList[[#This Row],[17-Jun]]</f>
        <v>0</v>
      </c>
      <c r="J45" s="46">
        <v>3</v>
      </c>
      <c r="K45" s="46">
        <f>CustomerList[[#This Row],[ATMS]]-CustomerList[[#This Row],[ATMs2]]</f>
        <v>0</v>
      </c>
      <c r="L45" s="46">
        <v>3</v>
      </c>
      <c r="M45" s="46">
        <f>CustomerList[[#This Row],[TOTAL]]-CustomerList[[#This Row],[BR. Dec-16]]</f>
        <v>0</v>
      </c>
    </row>
    <row r="46" spans="1:13" ht="14.1" customHeight="1" x14ac:dyDescent="0.2">
      <c r="A46" s="51">
        <v>42</v>
      </c>
      <c r="B46" s="160" t="s">
        <v>73</v>
      </c>
      <c r="C46" s="160">
        <v>13</v>
      </c>
      <c r="D46" s="160">
        <v>27</v>
      </c>
      <c r="E46" s="160">
        <v>16</v>
      </c>
      <c r="F46" s="165">
        <f>CustomerList[[#This Row],[URBAN]]+CustomerList[[#This Row],[SEMI URBAN]]+CustomerList[[#This Row],[RURAL]]</f>
        <v>56</v>
      </c>
      <c r="G46" s="161">
        <v>34</v>
      </c>
      <c r="H46" s="46">
        <v>56</v>
      </c>
      <c r="I46" s="46">
        <f>CustomerList[[#This Row],[TOTAL]]-CustomerList[[#This Row],[17-Jun]]</f>
        <v>0</v>
      </c>
      <c r="J46" s="46">
        <v>30</v>
      </c>
      <c r="K46" s="164">
        <f>CustomerList[[#This Row],[ATMS]]-CustomerList[[#This Row],[ATMs2]]</f>
        <v>4</v>
      </c>
      <c r="L46" s="164">
        <v>51</v>
      </c>
      <c r="M46" s="46">
        <f>CustomerList[[#This Row],[TOTAL]]-CustomerList[[#This Row],[BR. Dec-16]]</f>
        <v>5</v>
      </c>
    </row>
    <row r="47" spans="1:13" s="164" customFormat="1" ht="14.1" customHeight="1" x14ac:dyDescent="0.2">
      <c r="A47" s="162"/>
      <c r="B47" s="163" t="s">
        <v>304</v>
      </c>
      <c r="C47" s="163">
        <f>SUBTOTAL(109,C26:C46)</f>
        <v>183</v>
      </c>
      <c r="D47" s="163">
        <f t="shared" ref="D47:G47" si="1">SUBTOTAL(109,D26:D46)</f>
        <v>280</v>
      </c>
      <c r="E47" s="163">
        <f t="shared" si="1"/>
        <v>383</v>
      </c>
      <c r="F47" s="163">
        <f t="shared" si="1"/>
        <v>846</v>
      </c>
      <c r="G47" s="163">
        <f t="shared" si="1"/>
        <v>1240</v>
      </c>
      <c r="H47" s="164">
        <v>819</v>
      </c>
      <c r="I47" s="164">
        <f>CustomerList[[#This Row],[TOTAL]]-CustomerList[[#This Row],[17-Jun]]</f>
        <v>27</v>
      </c>
      <c r="J47" s="46">
        <v>1221</v>
      </c>
      <c r="K47" s="46">
        <f>CustomerList[[#This Row],[ATMS]]-CustomerList[[#This Row],[ATMs2]]</f>
        <v>19</v>
      </c>
      <c r="L47" s="46">
        <v>743</v>
      </c>
      <c r="M47" s="164">
        <f>CustomerList[[#This Row],[TOTAL]]-CustomerList[[#This Row],[BR. Dec-16]]</f>
        <v>103</v>
      </c>
    </row>
    <row r="48" spans="1:13" ht="14.1" customHeight="1" x14ac:dyDescent="0.2">
      <c r="A48" s="51">
        <v>43</v>
      </c>
      <c r="B48" s="160" t="s">
        <v>43</v>
      </c>
      <c r="C48" s="160">
        <v>273</v>
      </c>
      <c r="D48" s="160">
        <v>134</v>
      </c>
      <c r="E48" s="160">
        <v>48</v>
      </c>
      <c r="F48" s="165">
        <f>CustomerList[[#This Row],[URBAN]]+CustomerList[[#This Row],[SEMI URBAN]]+CustomerList[[#This Row],[RURAL]]</f>
        <v>455</v>
      </c>
      <c r="G48" s="161">
        <v>0</v>
      </c>
      <c r="H48" s="46">
        <v>455</v>
      </c>
      <c r="I48" s="46">
        <f>CustomerList[[#This Row],[TOTAL]]-CustomerList[[#This Row],[17-Jun]]</f>
        <v>0</v>
      </c>
      <c r="J48" s="46">
        <v>0</v>
      </c>
      <c r="K48" s="46">
        <f>CustomerList[[#This Row],[ATMS]]-CustomerList[[#This Row],[ATMs2]]</f>
        <v>0</v>
      </c>
      <c r="L48" s="46">
        <v>455</v>
      </c>
      <c r="M48" s="46">
        <f>CustomerList[[#This Row],[TOTAL]]-CustomerList[[#This Row],[BR. Dec-16]]</f>
        <v>0</v>
      </c>
    </row>
    <row r="49" spans="1:13" ht="14.1" customHeight="1" x14ac:dyDescent="0.2">
      <c r="A49" s="159">
        <v>44</v>
      </c>
      <c r="B49" s="160" t="s">
        <v>207</v>
      </c>
      <c r="C49" s="160">
        <v>316</v>
      </c>
      <c r="D49" s="160">
        <v>90</v>
      </c>
      <c r="E49" s="160">
        <v>48</v>
      </c>
      <c r="F49" s="165">
        <f>CustomerList[[#This Row],[URBAN]]+CustomerList[[#This Row],[SEMI URBAN]]+CustomerList[[#This Row],[RURAL]]</f>
        <v>454</v>
      </c>
      <c r="G49" s="161">
        <v>0</v>
      </c>
      <c r="H49" s="46">
        <v>454</v>
      </c>
      <c r="I49" s="46">
        <f>CustomerList[[#This Row],[TOTAL]]-CustomerList[[#This Row],[17-Jun]]</f>
        <v>0</v>
      </c>
      <c r="J49" s="164">
        <v>0</v>
      </c>
      <c r="K49" s="46">
        <f>CustomerList[[#This Row],[ATMS]]-CustomerList[[#This Row],[ATMs2]]</f>
        <v>0</v>
      </c>
      <c r="L49" s="46">
        <v>454</v>
      </c>
      <c r="M49" s="46">
        <f>CustomerList[[#This Row],[TOTAL]]-CustomerList[[#This Row],[BR. Dec-16]]</f>
        <v>0</v>
      </c>
    </row>
    <row r="50" spans="1:13" ht="14.1" customHeight="1" x14ac:dyDescent="0.2">
      <c r="A50" s="51">
        <v>45</v>
      </c>
      <c r="B50" s="160" t="s">
        <v>49</v>
      </c>
      <c r="C50" s="160">
        <v>257</v>
      </c>
      <c r="D50" s="160">
        <v>92</v>
      </c>
      <c r="E50" s="160">
        <v>51</v>
      </c>
      <c r="F50" s="165">
        <f>CustomerList[[#This Row],[URBAN]]+CustomerList[[#This Row],[SEMI URBAN]]+CustomerList[[#This Row],[RURAL]]</f>
        <v>400</v>
      </c>
      <c r="G50" s="161">
        <v>0</v>
      </c>
      <c r="H50" s="46">
        <v>399</v>
      </c>
      <c r="I50" s="46">
        <f>CustomerList[[#This Row],[TOTAL]]-CustomerList[[#This Row],[17-Jun]]</f>
        <v>1</v>
      </c>
      <c r="J50" s="46">
        <v>0</v>
      </c>
      <c r="K50" s="164">
        <f>CustomerList[[#This Row],[ATMS]]-CustomerList[[#This Row],[ATMs2]]</f>
        <v>0</v>
      </c>
      <c r="L50" s="164">
        <v>387</v>
      </c>
      <c r="M50" s="46">
        <f>CustomerList[[#This Row],[TOTAL]]-CustomerList[[#This Row],[BR. Dec-16]]</f>
        <v>13</v>
      </c>
    </row>
    <row r="51" spans="1:13" s="164" customFormat="1" ht="14.1" customHeight="1" x14ac:dyDescent="0.2">
      <c r="A51" s="162"/>
      <c r="B51" s="163" t="s">
        <v>308</v>
      </c>
      <c r="C51" s="163">
        <f>SUBTOTAL(109,C48:C50)</f>
        <v>846</v>
      </c>
      <c r="D51" s="163">
        <f t="shared" ref="D51:G51" si="2">SUBTOTAL(109,D48:D50)</f>
        <v>316</v>
      </c>
      <c r="E51" s="163">
        <f t="shared" si="2"/>
        <v>147</v>
      </c>
      <c r="F51" s="163">
        <f t="shared" si="2"/>
        <v>1309</v>
      </c>
      <c r="G51" s="163">
        <f t="shared" si="2"/>
        <v>0</v>
      </c>
      <c r="H51" s="164">
        <v>1308</v>
      </c>
      <c r="I51" s="164">
        <f>CustomerList[[#This Row],[TOTAL]]-CustomerList[[#This Row],[17-Jun]]</f>
        <v>1</v>
      </c>
      <c r="J51" s="46">
        <v>0</v>
      </c>
      <c r="K51" s="46">
        <f>CustomerList[[#This Row],[ATMS]]-CustomerList[[#This Row],[ATMs2]]</f>
        <v>0</v>
      </c>
      <c r="L51" s="46">
        <v>1296</v>
      </c>
      <c r="M51" s="164">
        <f>CustomerList[[#This Row],[TOTAL]]-CustomerList[[#This Row],[BR. Dec-16]]</f>
        <v>13</v>
      </c>
    </row>
    <row r="52" spans="1:13" ht="14.1" customHeight="1" x14ac:dyDescent="0.2">
      <c r="A52" s="51">
        <v>46</v>
      </c>
      <c r="B52" s="160" t="s">
        <v>299</v>
      </c>
      <c r="C52" s="160">
        <v>0</v>
      </c>
      <c r="D52" s="160">
        <v>0</v>
      </c>
      <c r="E52" s="160">
        <v>1</v>
      </c>
      <c r="F52" s="165">
        <f>CustomerList[[#This Row],[URBAN]]+CustomerList[[#This Row],[SEMI URBAN]]+CustomerList[[#This Row],[RURAL]]</f>
        <v>1</v>
      </c>
      <c r="G52" s="161">
        <v>0</v>
      </c>
      <c r="H52" s="46">
        <v>1</v>
      </c>
      <c r="I52" s="46">
        <f>CustomerList[[#This Row],[TOTAL]]-CustomerList[[#This Row],[17-Jun]]</f>
        <v>0</v>
      </c>
      <c r="J52" s="46">
        <v>0</v>
      </c>
      <c r="K52" s="46">
        <f>CustomerList[[#This Row],[ATMS]]-CustomerList[[#This Row],[ATMs2]]</f>
        <v>0</v>
      </c>
    </row>
    <row r="53" spans="1:13" ht="14.1" customHeight="1" x14ac:dyDescent="0.2">
      <c r="A53" s="159">
        <v>47</v>
      </c>
      <c r="B53" s="160" t="s">
        <v>232</v>
      </c>
      <c r="C53" s="160">
        <v>297</v>
      </c>
      <c r="D53" s="160">
        <v>470</v>
      </c>
      <c r="E53" s="160">
        <v>86</v>
      </c>
      <c r="F53" s="165">
        <f>CustomerList[[#This Row],[URBAN]]+CustomerList[[#This Row],[SEMI URBAN]]+CustomerList[[#This Row],[RURAL]]</f>
        <v>853</v>
      </c>
      <c r="G53" s="161">
        <v>4</v>
      </c>
      <c r="H53" s="46">
        <v>853</v>
      </c>
      <c r="I53" s="46">
        <f>CustomerList[[#This Row],[TOTAL]]-CustomerList[[#This Row],[17-Jun]]</f>
        <v>0</v>
      </c>
      <c r="J53" s="46">
        <v>4</v>
      </c>
      <c r="K53" s="46">
        <f>CustomerList[[#This Row],[ATMS]]-CustomerList[[#This Row],[ATMs2]]</f>
        <v>0</v>
      </c>
    </row>
    <row r="54" spans="1:13" ht="14.1" customHeight="1" x14ac:dyDescent="0.2">
      <c r="A54" s="51">
        <v>48</v>
      </c>
      <c r="B54" s="160" t="s">
        <v>300</v>
      </c>
      <c r="C54" s="160">
        <v>0</v>
      </c>
      <c r="D54" s="160">
        <v>0</v>
      </c>
      <c r="E54" s="160">
        <v>4</v>
      </c>
      <c r="F54" s="165">
        <f>CustomerList[[#This Row],[URBAN]]+CustomerList[[#This Row],[SEMI URBAN]]+CustomerList[[#This Row],[RURAL]]</f>
        <v>4</v>
      </c>
      <c r="G54" s="161">
        <v>3</v>
      </c>
      <c r="H54" s="46">
        <v>4</v>
      </c>
      <c r="I54" s="46">
        <f>CustomerList[[#This Row],[TOTAL]]-CustomerList[[#This Row],[17-Jun]]</f>
        <v>0</v>
      </c>
      <c r="J54" s="46">
        <v>3</v>
      </c>
      <c r="K54" s="46">
        <f>CustomerList[[#This Row],[ATMS]]-CustomerList[[#This Row],[ATMs2]]</f>
        <v>0</v>
      </c>
    </row>
    <row r="55" spans="1:13" ht="14.1" customHeight="1" x14ac:dyDescent="0.2">
      <c r="A55" s="159">
        <v>49</v>
      </c>
      <c r="B55" s="166" t="s">
        <v>306</v>
      </c>
      <c r="C55" s="160">
        <v>0</v>
      </c>
      <c r="D55" s="160">
        <v>2</v>
      </c>
      <c r="E55" s="160">
        <v>1</v>
      </c>
      <c r="F55" s="165">
        <f>CustomerList[[#This Row],[URBAN]]+CustomerList[[#This Row],[SEMI URBAN]]+CustomerList[[#This Row],[RURAL]]</f>
        <v>3</v>
      </c>
      <c r="G55" s="161">
        <v>0</v>
      </c>
      <c r="H55" s="46">
        <v>3</v>
      </c>
      <c r="I55" s="46">
        <f>CustomerList[[#This Row],[TOTAL]]-CustomerList[[#This Row],[17-Jun]]</f>
        <v>0</v>
      </c>
      <c r="J55" s="46">
        <v>0</v>
      </c>
      <c r="K55" s="46">
        <f>CustomerList[[#This Row],[ATMS]]-CustomerList[[#This Row],[ATMs2]]</f>
        <v>0</v>
      </c>
      <c r="L55" s="164"/>
    </row>
    <row r="56" spans="1:13" s="164" customFormat="1" ht="14.1" customHeight="1" x14ac:dyDescent="0.2">
      <c r="A56" s="287"/>
      <c r="B56" s="163" t="s">
        <v>305</v>
      </c>
      <c r="C56" s="163">
        <f>SUBTOTAL(109,C52:C55)</f>
        <v>297</v>
      </c>
      <c r="D56" s="163">
        <f t="shared" ref="D56:G56" si="3">SUBTOTAL(109,D52:D55)</f>
        <v>472</v>
      </c>
      <c r="E56" s="163">
        <f t="shared" si="3"/>
        <v>92</v>
      </c>
      <c r="F56" s="163">
        <f t="shared" si="3"/>
        <v>861</v>
      </c>
      <c r="G56" s="163">
        <f t="shared" si="3"/>
        <v>7</v>
      </c>
      <c r="H56" s="164">
        <v>861</v>
      </c>
      <c r="I56" s="164">
        <f>CustomerList[[#This Row],[TOTAL]]-CustomerList[[#This Row],[17-Jun]]</f>
        <v>0</v>
      </c>
      <c r="J56" s="46">
        <v>7</v>
      </c>
      <c r="K56" s="164">
        <f>CustomerList[[#This Row],[ATMS]]-CustomerList[[#This Row],[ATMs2]]</f>
        <v>0</v>
      </c>
    </row>
    <row r="57" spans="1:13" s="164" customFormat="1" ht="14.1" customHeight="1" x14ac:dyDescent="0.2">
      <c r="A57" s="162"/>
      <c r="B57" s="163" t="s">
        <v>233</v>
      </c>
      <c r="C57" s="163">
        <f>C56+C51+C47+C25</f>
        <v>2674</v>
      </c>
      <c r="D57" s="163">
        <f t="shared" ref="D57:G57" si="4">D56+D51+D47+D25</f>
        <v>2307</v>
      </c>
      <c r="E57" s="163">
        <f t="shared" si="4"/>
        <v>2268</v>
      </c>
      <c r="F57" s="163">
        <f t="shared" si="4"/>
        <v>7249</v>
      </c>
      <c r="G57" s="163">
        <f t="shared" si="4"/>
        <v>9602</v>
      </c>
      <c r="H57" s="164">
        <v>7254</v>
      </c>
      <c r="I57" s="164">
        <f>CustomerList[[#This Row],[TOTAL]]-CustomerList[[#This Row],[17-Jun]]</f>
        <v>-5</v>
      </c>
      <c r="J57" s="164">
        <v>9263</v>
      </c>
      <c r="K57" s="46">
        <f>CustomerList[[#This Row],[ATMS]]-CustomerList[[#This Row],[ATMs2]]</f>
        <v>339</v>
      </c>
      <c r="L57" s="46"/>
    </row>
    <row r="58" spans="1:13" ht="18.75" hidden="1" customHeight="1" x14ac:dyDescent="0.2"/>
    <row r="59" spans="1:13" ht="18.75" hidden="1" customHeight="1" x14ac:dyDescent="0.2">
      <c r="C59" s="215">
        <v>2615</v>
      </c>
      <c r="D59" s="215">
        <v>2309</v>
      </c>
      <c r="E59" s="215">
        <v>2294</v>
      </c>
      <c r="F59" s="216">
        <v>7218</v>
      </c>
      <c r="G59" s="215">
        <v>9284</v>
      </c>
    </row>
    <row r="60" spans="1:13" ht="18.75" hidden="1" customHeight="1" x14ac:dyDescent="0.2"/>
    <row r="61" spans="1:13" ht="18.75" hidden="1" customHeight="1" x14ac:dyDescent="0.2">
      <c r="C61" s="215">
        <f>C57-C59</f>
        <v>59</v>
      </c>
      <c r="D61" s="215">
        <f t="shared" ref="D61:G61" si="5">D57-D59</f>
        <v>-2</v>
      </c>
      <c r="E61" s="215">
        <f t="shared" si="5"/>
        <v>-26</v>
      </c>
      <c r="F61" s="215">
        <f t="shared" si="5"/>
        <v>31</v>
      </c>
      <c r="G61" s="215">
        <f t="shared" si="5"/>
        <v>318</v>
      </c>
    </row>
    <row r="62" spans="1:13" ht="18.75" hidden="1" customHeight="1" x14ac:dyDescent="0.2"/>
    <row r="63" spans="1:13" ht="18.75" customHeight="1" x14ac:dyDescent="0.2">
      <c r="D63" s="50" t="s">
        <v>716</v>
      </c>
    </row>
    <row r="64" spans="1:13" ht="18.75" hidden="1" customHeight="1" x14ac:dyDescent="0.2">
      <c r="B64" s="222">
        <v>42902</v>
      </c>
      <c r="C64" s="215">
        <v>2912</v>
      </c>
      <c r="D64" s="215">
        <v>2263</v>
      </c>
      <c r="E64" s="215">
        <v>2124</v>
      </c>
      <c r="F64" s="216">
        <v>7299</v>
      </c>
      <c r="G64" s="215">
        <v>8983</v>
      </c>
    </row>
    <row r="65" spans="2:7" ht="18.75" hidden="1" customHeight="1" x14ac:dyDescent="0.2">
      <c r="C65" s="215">
        <f>C64-C68</f>
        <v>2651</v>
      </c>
      <c r="D65" s="215">
        <f t="shared" ref="D65:F65" si="6">D64-D68</f>
        <v>2263</v>
      </c>
      <c r="E65" s="215">
        <f t="shared" si="6"/>
        <v>2117</v>
      </c>
      <c r="F65" s="215">
        <f t="shared" si="6"/>
        <v>7031</v>
      </c>
    </row>
    <row r="66" spans="2:7" ht="18.75" hidden="1" customHeight="1" x14ac:dyDescent="0.2">
      <c r="C66" s="223">
        <f>C57-C64</f>
        <v>-238</v>
      </c>
      <c r="D66" s="223">
        <f t="shared" ref="D66:G66" si="7">D57-D64</f>
        <v>44</v>
      </c>
      <c r="E66" s="223">
        <f t="shared" si="7"/>
        <v>144</v>
      </c>
      <c r="F66" s="223">
        <f t="shared" si="7"/>
        <v>-50</v>
      </c>
      <c r="G66" s="223">
        <f t="shared" si="7"/>
        <v>619</v>
      </c>
    </row>
    <row r="67" spans="2:7" ht="18.75" hidden="1" customHeight="1" x14ac:dyDescent="0.2"/>
    <row r="68" spans="2:7" ht="18.75" hidden="1" customHeight="1" x14ac:dyDescent="0.2">
      <c r="B68" s="215" t="s">
        <v>328</v>
      </c>
      <c r="C68" s="215">
        <v>261</v>
      </c>
      <c r="D68" s="215">
        <v>0</v>
      </c>
      <c r="E68" s="215">
        <v>7</v>
      </c>
      <c r="F68" s="216">
        <v>268</v>
      </c>
    </row>
    <row r="69" spans="2:7" ht="18.75" hidden="1" customHeight="1" x14ac:dyDescent="0.2"/>
    <row r="70" spans="2:7" ht="18.75" hidden="1" customHeight="1" x14ac:dyDescent="0.2">
      <c r="C70" s="216">
        <f>C57-C65</f>
        <v>23</v>
      </c>
      <c r="D70" s="216">
        <f t="shared" ref="D70:G70" si="8">D57-D65</f>
        <v>44</v>
      </c>
      <c r="E70" s="216">
        <f t="shared" si="8"/>
        <v>151</v>
      </c>
      <c r="F70" s="216">
        <f t="shared" si="8"/>
        <v>218</v>
      </c>
      <c r="G70" s="216">
        <f t="shared" si="8"/>
        <v>9602</v>
      </c>
    </row>
    <row r="71" spans="2:7" ht="18.75" hidden="1" customHeight="1" x14ac:dyDescent="0.2">
      <c r="B71" s="227"/>
      <c r="C71" s="215"/>
      <c r="D71" s="215"/>
      <c r="E71" s="215"/>
      <c r="F71" s="216"/>
      <c r="G71" s="215"/>
    </row>
    <row r="72" spans="2:7" ht="18.75" hidden="1" customHeight="1" x14ac:dyDescent="0.2">
      <c r="C72" s="215">
        <v>2667</v>
      </c>
      <c r="D72" s="215">
        <v>2298</v>
      </c>
      <c r="E72" s="215">
        <v>2289</v>
      </c>
      <c r="F72" s="216">
        <v>7254</v>
      </c>
      <c r="G72" s="215">
        <v>9263</v>
      </c>
    </row>
    <row r="73" spans="2:7" ht="18.75" hidden="1" customHeight="1" x14ac:dyDescent="0.2">
      <c r="B73" s="223"/>
      <c r="C73" s="223"/>
      <c r="D73" s="223"/>
      <c r="E73" s="223"/>
      <c r="F73" s="223"/>
      <c r="G73" s="223"/>
    </row>
    <row r="74" spans="2:7" ht="18.75" hidden="1" customHeight="1" x14ac:dyDescent="0.2">
      <c r="C74" s="215">
        <f>C57-C72</f>
        <v>7</v>
      </c>
      <c r="D74" s="215">
        <f t="shared" ref="D74:G74" si="9">D57-D72</f>
        <v>9</v>
      </c>
      <c r="E74" s="215">
        <f t="shared" si="9"/>
        <v>-21</v>
      </c>
      <c r="F74" s="215">
        <f t="shared" si="9"/>
        <v>-5</v>
      </c>
      <c r="G74" s="215">
        <f t="shared" si="9"/>
        <v>339</v>
      </c>
    </row>
    <row r="75" spans="2:7" ht="18.75" customHeight="1" x14ac:dyDescent="0.2">
      <c r="C75" s="215"/>
      <c r="D75" s="215"/>
      <c r="E75" s="215"/>
      <c r="F75" s="215"/>
    </row>
    <row r="76" spans="2:7" ht="18.75" hidden="1" customHeight="1" x14ac:dyDescent="0.2">
      <c r="C76" s="245"/>
      <c r="D76" s="245"/>
      <c r="E76" s="245"/>
      <c r="F76" s="245"/>
    </row>
    <row r="77" spans="2:7" ht="18.75" hidden="1" customHeight="1" x14ac:dyDescent="0.2">
      <c r="B77" s="222">
        <v>43450</v>
      </c>
      <c r="C77" s="215">
        <v>2615</v>
      </c>
      <c r="D77" s="215">
        <v>2250</v>
      </c>
      <c r="E77" s="215">
        <v>2278</v>
      </c>
    </row>
    <row r="78" spans="2:7" ht="18.75" hidden="1" customHeight="1" x14ac:dyDescent="0.2"/>
    <row r="79" spans="2:7" ht="18.75" hidden="1" customHeight="1" x14ac:dyDescent="0.2">
      <c r="C79" s="245">
        <f>C57-C77</f>
        <v>59</v>
      </c>
      <c r="D79" s="245">
        <f t="shared" ref="D79:E79" si="10">D57-D77</f>
        <v>57</v>
      </c>
      <c r="E79" s="245">
        <f t="shared" si="10"/>
        <v>-10</v>
      </c>
    </row>
    <row r="80" spans="2:7" ht="18.75" hidden="1" customHeight="1" x14ac:dyDescent="0.2"/>
    <row r="81" ht="18.75" hidden="1" customHeight="1" x14ac:dyDescent="0.2"/>
    <row r="82" ht="18.75" hidden="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10" type="noConversion"/>
  <conditionalFormatting sqref="A4:A57">
    <cfRule type="duplicateValues" dxfId="66" priority="136"/>
  </conditionalFormatting>
  <conditionalFormatting sqref="B4:B57">
    <cfRule type="duplicateValues" dxfId="65" priority="138"/>
  </conditionalFormatting>
  <conditionalFormatting sqref="I1:I1048576">
    <cfRule type="cellIs" dxfId="64" priority="1" operator="lessThan">
      <formula>0</formula>
    </cfRule>
    <cfRule type="cellIs" dxfId="63" priority="2" operator="lessThan">
      <formula>-24.5</formula>
    </cfRule>
  </conditionalFormatting>
  <printOptions horizontalCentered="1"/>
  <pageMargins left="0.25" right="0.25" top="0.25" bottom="0.5" header="0.3" footer="0.3"/>
  <pageSetup scale="85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2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O17" sqref="O17"/>
    </sheetView>
  </sheetViews>
  <sheetFormatPr defaultColWidth="9.140625" defaultRowHeight="13.5" x14ac:dyDescent="0.2"/>
  <cols>
    <col min="1" max="1" width="4.42578125" style="78" customWidth="1"/>
    <col min="2" max="2" width="26.5703125" style="78" customWidth="1"/>
    <col min="3" max="4" width="11.85546875" style="82" bestFit="1" customWidth="1"/>
    <col min="5" max="5" width="10.85546875" style="82" customWidth="1"/>
    <col min="6" max="6" width="12" style="82" bestFit="1" customWidth="1"/>
    <col min="7" max="7" width="9.85546875" style="83" customWidth="1"/>
    <col min="8" max="8" width="10.5703125" style="82" customWidth="1"/>
    <col min="9" max="9" width="10.85546875" style="82" customWidth="1"/>
    <col min="10" max="10" width="10.5703125" style="82" customWidth="1"/>
    <col min="11" max="11" width="11.5703125" style="82" bestFit="1" customWidth="1"/>
    <col min="12" max="12" width="8.140625" style="84" customWidth="1"/>
    <col min="13" max="13" width="9.140625" style="78"/>
    <col min="14" max="14" width="10" style="82" bestFit="1" customWidth="1"/>
    <col min="15" max="15" width="10.5703125" style="82" bestFit="1" customWidth="1"/>
    <col min="16" max="16384" width="9.140625" style="78"/>
  </cols>
  <sheetData>
    <row r="1" spans="1:17" ht="15" customHeight="1" x14ac:dyDescent="0.2">
      <c r="A1" s="435" t="s">
        <v>734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7" ht="15" customHeight="1" x14ac:dyDescent="0.2">
      <c r="B2" s="79" t="s">
        <v>128</v>
      </c>
      <c r="C2" s="81"/>
      <c r="D2" s="81"/>
      <c r="I2" s="81" t="s">
        <v>158</v>
      </c>
    </row>
    <row r="3" spans="1:17" ht="15" customHeight="1" x14ac:dyDescent="0.2">
      <c r="A3" s="440" t="s">
        <v>114</v>
      </c>
      <c r="B3" s="432" t="s">
        <v>97</v>
      </c>
      <c r="C3" s="441" t="s">
        <v>40</v>
      </c>
      <c r="D3" s="441"/>
      <c r="E3" s="441"/>
      <c r="F3" s="441"/>
      <c r="G3" s="437" t="s">
        <v>152</v>
      </c>
      <c r="H3" s="436" t="s">
        <v>189</v>
      </c>
      <c r="I3" s="436"/>
      <c r="J3" s="436"/>
      <c r="K3" s="436"/>
      <c r="L3" s="437" t="s">
        <v>152</v>
      </c>
    </row>
    <row r="4" spans="1:17" ht="24.95" customHeight="1" x14ac:dyDescent="0.2">
      <c r="A4" s="440"/>
      <c r="B4" s="433"/>
      <c r="C4" s="436" t="s">
        <v>21</v>
      </c>
      <c r="D4" s="436"/>
      <c r="E4" s="436" t="s">
        <v>153</v>
      </c>
      <c r="F4" s="436"/>
      <c r="G4" s="438"/>
      <c r="H4" s="436" t="s">
        <v>21</v>
      </c>
      <c r="I4" s="436"/>
      <c r="J4" s="436" t="s">
        <v>153</v>
      </c>
      <c r="K4" s="436"/>
      <c r="L4" s="438"/>
    </row>
    <row r="5" spans="1:17" ht="15" customHeight="1" x14ac:dyDescent="0.25">
      <c r="A5" s="440"/>
      <c r="B5" s="434"/>
      <c r="C5" s="226" t="s">
        <v>118</v>
      </c>
      <c r="D5" s="226" t="s">
        <v>96</v>
      </c>
      <c r="E5" s="226" t="s">
        <v>118</v>
      </c>
      <c r="F5" s="226" t="s">
        <v>96</v>
      </c>
      <c r="G5" s="439"/>
      <c r="H5" s="226" t="s">
        <v>118</v>
      </c>
      <c r="I5" s="226" t="s">
        <v>96</v>
      </c>
      <c r="J5" s="226" t="s">
        <v>118</v>
      </c>
      <c r="K5" s="226" t="s">
        <v>96</v>
      </c>
      <c r="L5" s="439"/>
      <c r="M5" s="128"/>
      <c r="N5" s="129"/>
      <c r="O5" s="129"/>
      <c r="P5" s="129"/>
      <c r="Q5" s="129"/>
    </row>
    <row r="6" spans="1:17" ht="15" customHeight="1" x14ac:dyDescent="0.25">
      <c r="A6" s="51">
        <v>1</v>
      </c>
      <c r="B6" s="64" t="s">
        <v>52</v>
      </c>
      <c r="C6" s="194">
        <v>55058</v>
      </c>
      <c r="D6" s="194">
        <v>135531</v>
      </c>
      <c r="E6" s="195">
        <v>48026</v>
      </c>
      <c r="F6" s="195">
        <v>104225</v>
      </c>
      <c r="G6" s="62">
        <f t="shared" ref="G6:G37" si="0">F6*100/D6</f>
        <v>76.901225549874198</v>
      </c>
      <c r="H6" s="194">
        <v>38315</v>
      </c>
      <c r="I6" s="194">
        <v>87016</v>
      </c>
      <c r="J6" s="195">
        <v>36102</v>
      </c>
      <c r="K6" s="195">
        <v>71885</v>
      </c>
      <c r="L6" s="76">
        <f>K6*100/I6</f>
        <v>82.611243909166134</v>
      </c>
      <c r="M6" s="129"/>
      <c r="N6" s="129"/>
      <c r="O6" s="129"/>
      <c r="P6" s="129"/>
      <c r="Q6" s="129"/>
    </row>
    <row r="7" spans="1:17" ht="15" x14ac:dyDescent="0.25">
      <c r="A7" s="51">
        <v>2</v>
      </c>
      <c r="B7" s="64" t="s">
        <v>53</v>
      </c>
      <c r="C7" s="85">
        <v>3248</v>
      </c>
      <c r="D7" s="85">
        <v>8595</v>
      </c>
      <c r="E7" s="85">
        <v>685</v>
      </c>
      <c r="F7" s="85">
        <v>3097</v>
      </c>
      <c r="G7" s="62">
        <f t="shared" si="0"/>
        <v>36.032577079697496</v>
      </c>
      <c r="H7" s="85">
        <v>2354</v>
      </c>
      <c r="I7" s="85">
        <v>5911</v>
      </c>
      <c r="J7" s="85">
        <v>282</v>
      </c>
      <c r="K7" s="85">
        <v>438</v>
      </c>
      <c r="L7" s="76">
        <f t="shared" ref="L7:L59" si="1">K7*100/I7</f>
        <v>7.4099137201827103</v>
      </c>
      <c r="M7" s="129"/>
      <c r="N7" s="129"/>
    </row>
    <row r="8" spans="1:17" ht="15" x14ac:dyDescent="0.25">
      <c r="A8" s="51">
        <v>3</v>
      </c>
      <c r="B8" s="64" t="s">
        <v>54</v>
      </c>
      <c r="C8" s="85">
        <v>54151</v>
      </c>
      <c r="D8" s="85">
        <v>148750</v>
      </c>
      <c r="E8" s="85">
        <v>35109</v>
      </c>
      <c r="F8" s="85">
        <v>80152</v>
      </c>
      <c r="G8" s="62">
        <f t="shared" si="0"/>
        <v>53.8836974789916</v>
      </c>
      <c r="H8" s="85">
        <v>40219</v>
      </c>
      <c r="I8" s="85">
        <v>104342</v>
      </c>
      <c r="J8" s="85">
        <v>26142</v>
      </c>
      <c r="K8" s="85">
        <v>63926.3</v>
      </c>
      <c r="L8" s="76">
        <f t="shared" si="1"/>
        <v>61.266124858637937</v>
      </c>
      <c r="M8" s="129"/>
      <c r="N8" s="129"/>
    </row>
    <row r="9" spans="1:17" ht="15" x14ac:dyDescent="0.25">
      <c r="A9" s="51">
        <v>4</v>
      </c>
      <c r="B9" s="64" t="s">
        <v>55</v>
      </c>
      <c r="C9" s="85">
        <v>257336</v>
      </c>
      <c r="D9" s="85">
        <v>675416</v>
      </c>
      <c r="E9" s="85">
        <v>229457</v>
      </c>
      <c r="F9" s="85">
        <v>385624</v>
      </c>
      <c r="G9" s="62">
        <f t="shared" si="0"/>
        <v>57.094294479254266</v>
      </c>
      <c r="H9" s="85">
        <v>214718</v>
      </c>
      <c r="I9" s="85">
        <v>539280</v>
      </c>
      <c r="J9" s="85">
        <v>195038</v>
      </c>
      <c r="K9" s="85">
        <v>323924</v>
      </c>
      <c r="L9" s="76">
        <f t="shared" si="1"/>
        <v>60.066013944518616</v>
      </c>
      <c r="M9" s="129"/>
      <c r="N9" s="129"/>
    </row>
    <row r="10" spans="1:17" ht="15" x14ac:dyDescent="0.25">
      <c r="A10" s="51">
        <v>5</v>
      </c>
      <c r="B10" s="64" t="s">
        <v>56</v>
      </c>
      <c r="C10" s="85">
        <v>53266</v>
      </c>
      <c r="D10" s="85">
        <v>143800</v>
      </c>
      <c r="E10" s="85">
        <v>19048</v>
      </c>
      <c r="F10" s="85">
        <v>19939</v>
      </c>
      <c r="G10" s="62">
        <f t="shared" si="0"/>
        <v>13.865785813630042</v>
      </c>
      <c r="H10" s="85">
        <v>37402</v>
      </c>
      <c r="I10" s="85">
        <v>97601</v>
      </c>
      <c r="J10" s="85">
        <v>18111</v>
      </c>
      <c r="K10" s="85">
        <v>15331</v>
      </c>
      <c r="L10" s="76">
        <f t="shared" si="1"/>
        <v>15.707830862388706</v>
      </c>
      <c r="M10" s="129"/>
      <c r="N10" s="129"/>
    </row>
    <row r="11" spans="1:17" ht="15" x14ac:dyDescent="0.25">
      <c r="A11" s="51">
        <v>6</v>
      </c>
      <c r="B11" s="64" t="s">
        <v>57</v>
      </c>
      <c r="C11" s="85">
        <v>42678</v>
      </c>
      <c r="D11" s="85">
        <v>107033</v>
      </c>
      <c r="E11" s="85">
        <v>45501</v>
      </c>
      <c r="F11" s="85">
        <v>74113.63</v>
      </c>
      <c r="G11" s="62">
        <f t="shared" si="0"/>
        <v>69.243719226780527</v>
      </c>
      <c r="H11" s="85">
        <v>32682</v>
      </c>
      <c r="I11" s="85">
        <v>81024</v>
      </c>
      <c r="J11" s="85">
        <v>29946</v>
      </c>
      <c r="K11" s="85">
        <v>45850.16</v>
      </c>
      <c r="L11" s="76">
        <f t="shared" si="1"/>
        <v>56.588368878357031</v>
      </c>
      <c r="M11" s="129"/>
      <c r="N11" s="129"/>
    </row>
    <row r="12" spans="1:17" ht="15" x14ac:dyDescent="0.25">
      <c r="A12" s="51">
        <v>7</v>
      </c>
      <c r="B12" s="64" t="s">
        <v>58</v>
      </c>
      <c r="C12" s="85">
        <v>225124</v>
      </c>
      <c r="D12" s="85">
        <v>677534</v>
      </c>
      <c r="E12" s="85">
        <v>113796</v>
      </c>
      <c r="F12" s="85">
        <v>365472</v>
      </c>
      <c r="G12" s="62">
        <f t="shared" si="0"/>
        <v>53.941499614779481</v>
      </c>
      <c r="H12" s="85">
        <v>160883</v>
      </c>
      <c r="I12" s="85">
        <v>442528</v>
      </c>
      <c r="J12" s="85">
        <v>93687</v>
      </c>
      <c r="K12" s="85">
        <v>265492</v>
      </c>
      <c r="L12" s="76">
        <f t="shared" si="1"/>
        <v>59.994395834839828</v>
      </c>
      <c r="M12" s="129"/>
      <c r="N12" s="129"/>
    </row>
    <row r="13" spans="1:17" ht="15" x14ac:dyDescent="0.25">
      <c r="A13" s="51">
        <v>8</v>
      </c>
      <c r="B13" s="64" t="s">
        <v>45</v>
      </c>
      <c r="C13" s="85">
        <v>6849</v>
      </c>
      <c r="D13" s="85">
        <v>19798</v>
      </c>
      <c r="E13" s="85">
        <v>2389</v>
      </c>
      <c r="F13" s="85">
        <v>5289.49</v>
      </c>
      <c r="G13" s="62">
        <f t="shared" si="0"/>
        <v>26.717294676229923</v>
      </c>
      <c r="H13" s="85">
        <v>5010</v>
      </c>
      <c r="I13" s="85">
        <v>12951</v>
      </c>
      <c r="J13" s="85">
        <v>1043</v>
      </c>
      <c r="K13" s="85">
        <v>2787.17</v>
      </c>
      <c r="L13" s="76">
        <f t="shared" si="1"/>
        <v>21.520886418037218</v>
      </c>
      <c r="M13" s="129"/>
      <c r="N13" s="129"/>
    </row>
    <row r="14" spans="1:17" ht="15" x14ac:dyDescent="0.25">
      <c r="A14" s="51">
        <v>9</v>
      </c>
      <c r="B14" s="64" t="s">
        <v>46</v>
      </c>
      <c r="C14" s="85">
        <v>16877</v>
      </c>
      <c r="D14" s="85">
        <v>45029</v>
      </c>
      <c r="E14" s="85">
        <v>7581</v>
      </c>
      <c r="F14" s="85">
        <v>20586</v>
      </c>
      <c r="G14" s="62">
        <f t="shared" si="0"/>
        <v>45.717204468231586</v>
      </c>
      <c r="H14" s="85">
        <v>13094</v>
      </c>
      <c r="I14" s="85">
        <v>30628</v>
      </c>
      <c r="J14" s="85">
        <v>7183</v>
      </c>
      <c r="K14" s="85">
        <v>13787</v>
      </c>
      <c r="L14" s="76">
        <f t="shared" si="1"/>
        <v>45.014365939663051</v>
      </c>
      <c r="M14" s="129"/>
      <c r="N14" s="129"/>
    </row>
    <row r="15" spans="1:17" ht="15" x14ac:dyDescent="0.25">
      <c r="A15" s="51">
        <v>10</v>
      </c>
      <c r="B15" s="64" t="s">
        <v>78</v>
      </c>
      <c r="C15" s="85">
        <v>14498</v>
      </c>
      <c r="D15" s="85">
        <v>40324</v>
      </c>
      <c r="E15" s="85">
        <v>16221</v>
      </c>
      <c r="F15" s="85">
        <v>33424</v>
      </c>
      <c r="G15" s="62">
        <f t="shared" si="0"/>
        <v>82.888602321198292</v>
      </c>
      <c r="H15" s="85">
        <v>10707</v>
      </c>
      <c r="I15" s="85">
        <v>27279</v>
      </c>
      <c r="J15" s="85">
        <v>12967</v>
      </c>
      <c r="K15" s="85">
        <v>24037</v>
      </c>
      <c r="L15" s="76">
        <f t="shared" si="1"/>
        <v>88.115400124638001</v>
      </c>
      <c r="M15" s="129"/>
      <c r="N15" s="129"/>
    </row>
    <row r="16" spans="1:17" ht="15" x14ac:dyDescent="0.25">
      <c r="A16" s="51">
        <v>11</v>
      </c>
      <c r="B16" s="64" t="s">
        <v>59</v>
      </c>
      <c r="C16" s="85">
        <v>3443</v>
      </c>
      <c r="D16" s="85">
        <v>11559</v>
      </c>
      <c r="E16" s="85">
        <v>826</v>
      </c>
      <c r="F16" s="85">
        <v>1752.12</v>
      </c>
      <c r="G16" s="62">
        <f t="shared" si="0"/>
        <v>15.158058655593045</v>
      </c>
      <c r="H16" s="85">
        <v>1851</v>
      </c>
      <c r="I16" s="85">
        <v>6367</v>
      </c>
      <c r="J16" s="85">
        <v>826</v>
      </c>
      <c r="K16" s="85">
        <v>1752.12</v>
      </c>
      <c r="L16" s="76">
        <f t="shared" si="1"/>
        <v>27.518768650855975</v>
      </c>
      <c r="M16" s="129"/>
      <c r="N16" s="129"/>
    </row>
    <row r="17" spans="1:15" ht="15" x14ac:dyDescent="0.25">
      <c r="A17" s="51">
        <v>12</v>
      </c>
      <c r="B17" s="64" t="s">
        <v>60</v>
      </c>
      <c r="C17" s="85">
        <v>6343</v>
      </c>
      <c r="D17" s="85">
        <v>16764</v>
      </c>
      <c r="E17" s="85">
        <v>1957</v>
      </c>
      <c r="F17" s="85">
        <v>1473</v>
      </c>
      <c r="G17" s="62">
        <f t="shared" si="0"/>
        <v>8.7866857551896924</v>
      </c>
      <c r="H17" s="85">
        <v>4295</v>
      </c>
      <c r="I17" s="85">
        <v>11377</v>
      </c>
      <c r="J17" s="85">
        <v>1761</v>
      </c>
      <c r="K17" s="85">
        <v>1031</v>
      </c>
      <c r="L17" s="76">
        <f t="shared" si="1"/>
        <v>9.0621429199261669</v>
      </c>
      <c r="M17" s="129"/>
      <c r="N17" s="129"/>
    </row>
    <row r="18" spans="1:15" ht="15" x14ac:dyDescent="0.25">
      <c r="A18" s="51">
        <v>13</v>
      </c>
      <c r="B18" s="64" t="s">
        <v>190</v>
      </c>
      <c r="C18" s="85">
        <v>15148</v>
      </c>
      <c r="D18" s="85">
        <v>40542</v>
      </c>
      <c r="E18" s="85">
        <v>5469</v>
      </c>
      <c r="F18" s="85">
        <v>9812</v>
      </c>
      <c r="G18" s="62">
        <f t="shared" si="0"/>
        <v>24.202062059099205</v>
      </c>
      <c r="H18" s="85">
        <v>10633</v>
      </c>
      <c r="I18" s="85">
        <v>25335</v>
      </c>
      <c r="J18" s="85">
        <v>5536</v>
      </c>
      <c r="K18" s="85">
        <v>8451</v>
      </c>
      <c r="L18" s="76">
        <f t="shared" si="1"/>
        <v>33.357015985790412</v>
      </c>
      <c r="M18" s="129"/>
      <c r="N18" s="129"/>
    </row>
    <row r="19" spans="1:15" ht="15" x14ac:dyDescent="0.25">
      <c r="A19" s="51">
        <v>14</v>
      </c>
      <c r="B19" s="64" t="s">
        <v>191</v>
      </c>
      <c r="C19" s="85">
        <v>9220</v>
      </c>
      <c r="D19" s="85">
        <v>23612</v>
      </c>
      <c r="E19" s="85">
        <v>553</v>
      </c>
      <c r="F19" s="85">
        <v>2442.38</v>
      </c>
      <c r="G19" s="62">
        <f t="shared" si="0"/>
        <v>10.343808233101813</v>
      </c>
      <c r="H19" s="85">
        <v>6955</v>
      </c>
      <c r="I19" s="85">
        <v>17165</v>
      </c>
      <c r="J19" s="85">
        <v>451</v>
      </c>
      <c r="K19" s="85">
        <v>1069.02</v>
      </c>
      <c r="L19" s="76">
        <f t="shared" si="1"/>
        <v>6.2279056219050393</v>
      </c>
      <c r="M19" s="129"/>
      <c r="N19" s="129"/>
    </row>
    <row r="20" spans="1:15" ht="15" x14ac:dyDescent="0.25">
      <c r="A20" s="51">
        <v>15</v>
      </c>
      <c r="B20" s="64" t="s">
        <v>61</v>
      </c>
      <c r="C20" s="85">
        <v>107540</v>
      </c>
      <c r="D20" s="85">
        <v>302237</v>
      </c>
      <c r="E20" s="85">
        <v>95177</v>
      </c>
      <c r="F20" s="85">
        <v>275353</v>
      </c>
      <c r="G20" s="62">
        <f t="shared" si="0"/>
        <v>91.104993763172615</v>
      </c>
      <c r="H20" s="85">
        <v>87517</v>
      </c>
      <c r="I20" s="85">
        <v>224754</v>
      </c>
      <c r="J20" s="85">
        <v>80449</v>
      </c>
      <c r="K20" s="85">
        <v>156748</v>
      </c>
      <c r="L20" s="76">
        <f t="shared" si="1"/>
        <v>69.74202906288653</v>
      </c>
      <c r="M20" s="129"/>
      <c r="N20" s="129"/>
    </row>
    <row r="21" spans="1:15" ht="15" x14ac:dyDescent="0.25">
      <c r="A21" s="51">
        <v>16</v>
      </c>
      <c r="B21" s="64" t="s">
        <v>67</v>
      </c>
      <c r="C21" s="85">
        <v>718091</v>
      </c>
      <c r="D21" s="85">
        <v>2025075</v>
      </c>
      <c r="E21" s="85">
        <v>421556</v>
      </c>
      <c r="F21" s="85">
        <v>894331</v>
      </c>
      <c r="G21" s="62">
        <f t="shared" si="0"/>
        <v>44.162858165746947</v>
      </c>
      <c r="H21" s="85">
        <v>586238</v>
      </c>
      <c r="I21" s="85">
        <v>1512437</v>
      </c>
      <c r="J21" s="386">
        <v>367103</v>
      </c>
      <c r="K21" s="386">
        <v>815557</v>
      </c>
      <c r="L21" s="76">
        <f t="shared" si="1"/>
        <v>53.923370031280641</v>
      </c>
      <c r="M21" s="129"/>
      <c r="N21" s="129"/>
    </row>
    <row r="22" spans="1:15" ht="15" x14ac:dyDescent="0.25">
      <c r="A22" s="51">
        <v>17</v>
      </c>
      <c r="B22" s="64" t="s">
        <v>62</v>
      </c>
      <c r="C22" s="85">
        <v>21582</v>
      </c>
      <c r="D22" s="85">
        <v>51433</v>
      </c>
      <c r="E22" s="85">
        <v>5187</v>
      </c>
      <c r="F22" s="85">
        <v>10637</v>
      </c>
      <c r="G22" s="62">
        <f t="shared" si="0"/>
        <v>20.681274668014698</v>
      </c>
      <c r="H22" s="85">
        <v>14729</v>
      </c>
      <c r="I22" s="85">
        <v>33953</v>
      </c>
      <c r="J22" s="85">
        <v>4356</v>
      </c>
      <c r="K22" s="85">
        <v>7753</v>
      </c>
      <c r="L22" s="76">
        <f t="shared" si="1"/>
        <v>22.83450652372397</v>
      </c>
      <c r="M22" s="129"/>
      <c r="N22" s="129"/>
    </row>
    <row r="23" spans="1:15" ht="15" x14ac:dyDescent="0.25">
      <c r="A23" s="51">
        <v>18</v>
      </c>
      <c r="B23" s="64" t="s">
        <v>192</v>
      </c>
      <c r="C23" s="85">
        <v>53530</v>
      </c>
      <c r="D23" s="85">
        <v>170631</v>
      </c>
      <c r="E23" s="85">
        <v>1681</v>
      </c>
      <c r="F23" s="85">
        <v>3319</v>
      </c>
      <c r="G23" s="62">
        <f t="shared" si="0"/>
        <v>1.9451330649178638</v>
      </c>
      <c r="H23" s="85">
        <v>41633</v>
      </c>
      <c r="I23" s="85">
        <v>101643</v>
      </c>
      <c r="J23" s="85">
        <v>1639</v>
      </c>
      <c r="K23" s="85">
        <v>3289</v>
      </c>
      <c r="L23" s="76">
        <f t="shared" si="1"/>
        <v>3.2358352272168274</v>
      </c>
      <c r="M23" s="129"/>
      <c r="N23" s="129"/>
    </row>
    <row r="24" spans="1:15" ht="15" x14ac:dyDescent="0.25">
      <c r="A24" s="51">
        <v>19</v>
      </c>
      <c r="B24" s="64" t="s">
        <v>63</v>
      </c>
      <c r="C24" s="85">
        <v>240854</v>
      </c>
      <c r="D24" s="85">
        <v>346534</v>
      </c>
      <c r="E24" s="85">
        <v>19174</v>
      </c>
      <c r="F24" s="85">
        <v>119847</v>
      </c>
      <c r="G24" s="62">
        <f t="shared" si="0"/>
        <v>34.584485216457836</v>
      </c>
      <c r="H24" s="85">
        <v>70266</v>
      </c>
      <c r="I24" s="85">
        <v>162799</v>
      </c>
      <c r="J24" s="85">
        <v>17890</v>
      </c>
      <c r="K24" s="85">
        <v>98407</v>
      </c>
      <c r="L24" s="76">
        <f t="shared" si="1"/>
        <v>60.446931492208186</v>
      </c>
      <c r="M24" s="129"/>
      <c r="N24" s="129"/>
    </row>
    <row r="25" spans="1:15" ht="15" x14ac:dyDescent="0.25">
      <c r="A25" s="51">
        <v>20</v>
      </c>
      <c r="B25" s="64" t="s">
        <v>64</v>
      </c>
      <c r="C25" s="85">
        <v>1169</v>
      </c>
      <c r="D25" s="85">
        <v>2938</v>
      </c>
      <c r="E25" s="85">
        <v>0</v>
      </c>
      <c r="F25" s="85">
        <v>0</v>
      </c>
      <c r="G25" s="62">
        <f t="shared" si="0"/>
        <v>0</v>
      </c>
      <c r="H25" s="85">
        <v>693</v>
      </c>
      <c r="I25" s="85">
        <v>1607</v>
      </c>
      <c r="J25" s="85">
        <v>0</v>
      </c>
      <c r="K25" s="85">
        <v>0</v>
      </c>
      <c r="L25" s="76">
        <f t="shared" si="1"/>
        <v>0</v>
      </c>
      <c r="M25" s="129"/>
      <c r="N25" s="129"/>
    </row>
    <row r="26" spans="1:15" ht="15" x14ac:dyDescent="0.25">
      <c r="A26" s="51">
        <v>21</v>
      </c>
      <c r="B26" s="64" t="s">
        <v>47</v>
      </c>
      <c r="C26" s="85">
        <v>10073</v>
      </c>
      <c r="D26" s="85">
        <v>26204</v>
      </c>
      <c r="E26" s="85">
        <v>5044</v>
      </c>
      <c r="F26" s="85">
        <v>6679</v>
      </c>
      <c r="G26" s="62">
        <f t="shared" si="0"/>
        <v>25.488475041978322</v>
      </c>
      <c r="H26" s="85">
        <v>7879</v>
      </c>
      <c r="I26" s="85">
        <v>18590</v>
      </c>
      <c r="J26" s="85">
        <v>4568</v>
      </c>
      <c r="K26" s="85">
        <v>9539.52</v>
      </c>
      <c r="L26" s="76">
        <f t="shared" si="1"/>
        <v>51.315330823023132</v>
      </c>
      <c r="M26" s="129"/>
      <c r="N26" s="129"/>
    </row>
    <row r="27" spans="1:15" s="79" customFormat="1" ht="15" x14ac:dyDescent="0.25">
      <c r="A27" s="224"/>
      <c r="B27" s="67" t="s">
        <v>307</v>
      </c>
      <c r="C27" s="191">
        <f>SUM(C6:C26)</f>
        <v>1916078</v>
      </c>
      <c r="D27" s="191">
        <f t="shared" ref="D27:F27" si="2">SUM(D6:D26)</f>
        <v>5019339</v>
      </c>
      <c r="E27" s="191">
        <f t="shared" si="2"/>
        <v>1074437</v>
      </c>
      <c r="F27" s="191">
        <f t="shared" si="2"/>
        <v>2417567.62</v>
      </c>
      <c r="G27" s="62">
        <f t="shared" si="0"/>
        <v>48.165059582546625</v>
      </c>
      <c r="H27" s="191">
        <f>SUM(H6:H26)</f>
        <v>1388073</v>
      </c>
      <c r="I27" s="191">
        <f t="shared" ref="I27:K27" si="3">SUM(I6:I26)</f>
        <v>3544587</v>
      </c>
      <c r="J27" s="191">
        <f t="shared" si="3"/>
        <v>905080</v>
      </c>
      <c r="K27" s="191">
        <f t="shared" si="3"/>
        <v>1931054.29</v>
      </c>
      <c r="L27" s="76">
        <f t="shared" si="1"/>
        <v>54.478964404033533</v>
      </c>
      <c r="M27" s="129"/>
      <c r="N27" s="129"/>
      <c r="O27" s="81"/>
    </row>
    <row r="28" spans="1:15" ht="15" x14ac:dyDescent="0.25">
      <c r="A28" s="51">
        <v>22</v>
      </c>
      <c r="B28" s="64" t="s">
        <v>44</v>
      </c>
      <c r="C28" s="85">
        <v>31077</v>
      </c>
      <c r="D28" s="85">
        <v>93547</v>
      </c>
      <c r="E28" s="85">
        <v>17119</v>
      </c>
      <c r="F28" s="85">
        <v>37409.47</v>
      </c>
      <c r="G28" s="62">
        <f t="shared" si="0"/>
        <v>39.990026403839778</v>
      </c>
      <c r="H28" s="85">
        <v>26152</v>
      </c>
      <c r="I28" s="85">
        <v>76505</v>
      </c>
      <c r="J28" s="85">
        <v>1153</v>
      </c>
      <c r="K28" s="85">
        <v>5673.46</v>
      </c>
      <c r="L28" s="76">
        <f t="shared" si="1"/>
        <v>7.4158028887000853</v>
      </c>
      <c r="M28" s="129"/>
      <c r="N28" s="129"/>
    </row>
    <row r="29" spans="1:15" ht="15" x14ac:dyDescent="0.25">
      <c r="A29" s="51">
        <v>23</v>
      </c>
      <c r="B29" s="64" t="s">
        <v>193</v>
      </c>
      <c r="C29" s="85">
        <v>2099</v>
      </c>
      <c r="D29" s="85">
        <v>5155</v>
      </c>
      <c r="E29" s="85">
        <v>0</v>
      </c>
      <c r="F29" s="85">
        <v>0</v>
      </c>
      <c r="G29" s="62">
        <f t="shared" si="0"/>
        <v>0</v>
      </c>
      <c r="H29" s="85">
        <v>1530</v>
      </c>
      <c r="I29" s="85">
        <v>3447</v>
      </c>
      <c r="J29" s="85">
        <v>0</v>
      </c>
      <c r="K29" s="85">
        <v>0</v>
      </c>
      <c r="L29" s="76">
        <f t="shared" si="1"/>
        <v>0</v>
      </c>
      <c r="M29" s="129"/>
      <c r="N29" s="129"/>
    </row>
    <row r="30" spans="1:15" ht="15" x14ac:dyDescent="0.25">
      <c r="A30" s="51">
        <v>24</v>
      </c>
      <c r="B30" s="64" t="s">
        <v>194</v>
      </c>
      <c r="C30" s="85">
        <v>57</v>
      </c>
      <c r="D30" s="85">
        <v>148</v>
      </c>
      <c r="E30" s="85">
        <v>135</v>
      </c>
      <c r="F30" s="85">
        <v>182.82</v>
      </c>
      <c r="G30" s="62">
        <f t="shared" si="0"/>
        <v>123.52702702702703</v>
      </c>
      <c r="H30" s="85">
        <v>41</v>
      </c>
      <c r="I30" s="85">
        <v>80</v>
      </c>
      <c r="J30" s="85">
        <v>133</v>
      </c>
      <c r="K30" s="85">
        <v>172.93</v>
      </c>
      <c r="L30" s="76">
        <f t="shared" si="1"/>
        <v>216.16249999999999</v>
      </c>
      <c r="M30" s="129"/>
      <c r="N30" s="129"/>
    </row>
    <row r="31" spans="1:15" ht="15" x14ac:dyDescent="0.25">
      <c r="A31" s="51">
        <v>25</v>
      </c>
      <c r="B31" s="64" t="s">
        <v>48</v>
      </c>
      <c r="C31" s="85">
        <v>4</v>
      </c>
      <c r="D31" s="85">
        <v>10</v>
      </c>
      <c r="E31" s="85">
        <v>0</v>
      </c>
      <c r="F31" s="85">
        <v>0</v>
      </c>
      <c r="G31" s="62">
        <f t="shared" si="0"/>
        <v>0</v>
      </c>
      <c r="H31" s="85">
        <v>0</v>
      </c>
      <c r="I31" s="85">
        <v>0</v>
      </c>
      <c r="J31" s="85">
        <v>0</v>
      </c>
      <c r="K31" s="85">
        <v>0</v>
      </c>
      <c r="L31" s="76">
        <v>0</v>
      </c>
      <c r="M31" s="129"/>
      <c r="N31" s="129"/>
    </row>
    <row r="32" spans="1:15" ht="15" x14ac:dyDescent="0.25">
      <c r="A32" s="51">
        <v>26</v>
      </c>
      <c r="B32" s="64" t="s">
        <v>195</v>
      </c>
      <c r="C32" s="85">
        <v>948</v>
      </c>
      <c r="D32" s="85">
        <v>2525</v>
      </c>
      <c r="E32" s="85">
        <v>24947</v>
      </c>
      <c r="F32" s="85">
        <v>20158</v>
      </c>
      <c r="G32" s="62">
        <f t="shared" si="0"/>
        <v>798.33663366336634</v>
      </c>
      <c r="H32" s="85">
        <v>664</v>
      </c>
      <c r="I32" s="85">
        <v>1553</v>
      </c>
      <c r="J32" s="85">
        <v>6855</v>
      </c>
      <c r="K32" s="85">
        <v>13257</v>
      </c>
      <c r="L32" s="76">
        <f t="shared" si="1"/>
        <v>853.63811976819056</v>
      </c>
      <c r="M32" s="129"/>
      <c r="N32" s="129"/>
    </row>
    <row r="33" spans="1:14" ht="15" x14ac:dyDescent="0.25">
      <c r="A33" s="51">
        <v>27</v>
      </c>
      <c r="B33" s="64" t="s">
        <v>196</v>
      </c>
      <c r="C33" s="85">
        <v>24</v>
      </c>
      <c r="D33" s="85">
        <v>61</v>
      </c>
      <c r="E33" s="85">
        <v>0</v>
      </c>
      <c r="F33" s="85">
        <v>0</v>
      </c>
      <c r="G33" s="62">
        <f t="shared" si="0"/>
        <v>0</v>
      </c>
      <c r="H33" s="85">
        <v>0</v>
      </c>
      <c r="I33" s="85">
        <v>0</v>
      </c>
      <c r="J33" s="85">
        <v>0</v>
      </c>
      <c r="K33" s="85">
        <v>0</v>
      </c>
      <c r="L33" s="76">
        <v>0</v>
      </c>
      <c r="M33" s="129"/>
      <c r="N33" s="129"/>
    </row>
    <row r="34" spans="1:14" ht="15" x14ac:dyDescent="0.25">
      <c r="A34" s="51">
        <v>28</v>
      </c>
      <c r="B34" s="64" t="s">
        <v>197</v>
      </c>
      <c r="C34" s="85">
        <v>1908</v>
      </c>
      <c r="D34" s="85">
        <v>5192</v>
      </c>
      <c r="E34" s="85">
        <v>4295</v>
      </c>
      <c r="F34" s="85">
        <v>7078</v>
      </c>
      <c r="G34" s="62">
        <f t="shared" si="0"/>
        <v>136.32511556240371</v>
      </c>
      <c r="H34" s="85">
        <v>1070</v>
      </c>
      <c r="I34" s="85">
        <v>2920</v>
      </c>
      <c r="J34" s="85">
        <v>4091</v>
      </c>
      <c r="K34" s="85">
        <v>6425</v>
      </c>
      <c r="L34" s="76">
        <f t="shared" si="1"/>
        <v>220.03424657534248</v>
      </c>
      <c r="M34" s="129"/>
      <c r="N34" s="129"/>
    </row>
    <row r="35" spans="1:14" ht="15" x14ac:dyDescent="0.25">
      <c r="A35" s="51">
        <v>29</v>
      </c>
      <c r="B35" s="64" t="s">
        <v>68</v>
      </c>
      <c r="C35" s="85">
        <v>48642</v>
      </c>
      <c r="D35" s="85">
        <v>128829</v>
      </c>
      <c r="E35" s="85">
        <v>66007</v>
      </c>
      <c r="F35" s="85">
        <v>175913.26</v>
      </c>
      <c r="G35" s="62">
        <f t="shared" si="0"/>
        <v>136.54787353779039</v>
      </c>
      <c r="H35" s="85">
        <v>31981</v>
      </c>
      <c r="I35" s="85">
        <v>72896</v>
      </c>
      <c r="J35" s="85">
        <v>23557</v>
      </c>
      <c r="K35" s="85">
        <v>108384.97</v>
      </c>
      <c r="L35" s="76">
        <f t="shared" si="1"/>
        <v>148.68438597453908</v>
      </c>
      <c r="M35" s="129"/>
      <c r="N35" s="129"/>
    </row>
    <row r="36" spans="1:14" ht="15" x14ac:dyDescent="0.25">
      <c r="A36" s="51">
        <v>30</v>
      </c>
      <c r="B36" s="64" t="s">
        <v>69</v>
      </c>
      <c r="C36" s="85">
        <v>47055</v>
      </c>
      <c r="D36" s="85">
        <v>134659</v>
      </c>
      <c r="E36" s="85">
        <v>97169</v>
      </c>
      <c r="F36" s="85">
        <v>180236</v>
      </c>
      <c r="G36" s="62">
        <f t="shared" si="0"/>
        <v>133.84623382024225</v>
      </c>
      <c r="H36" s="85">
        <v>34131</v>
      </c>
      <c r="I36" s="85">
        <v>86885</v>
      </c>
      <c r="J36" s="85">
        <v>53922</v>
      </c>
      <c r="K36" s="85">
        <v>128432</v>
      </c>
      <c r="L36" s="76">
        <f t="shared" si="1"/>
        <v>147.81838061805834</v>
      </c>
      <c r="M36" s="129"/>
      <c r="N36" s="129"/>
    </row>
    <row r="37" spans="1:14" ht="15" x14ac:dyDescent="0.25">
      <c r="A37" s="51">
        <v>31</v>
      </c>
      <c r="B37" s="64" t="s">
        <v>198</v>
      </c>
      <c r="C37" s="85">
        <v>2774</v>
      </c>
      <c r="D37" s="85">
        <v>7064</v>
      </c>
      <c r="E37" s="85">
        <v>36523</v>
      </c>
      <c r="F37" s="85">
        <v>15049.55</v>
      </c>
      <c r="G37" s="62">
        <f t="shared" si="0"/>
        <v>213.04572480181201</v>
      </c>
      <c r="H37" s="85">
        <v>2210</v>
      </c>
      <c r="I37" s="85">
        <v>5817</v>
      </c>
      <c r="J37" s="85">
        <v>0</v>
      </c>
      <c r="K37" s="85">
        <v>0</v>
      </c>
      <c r="L37" s="76">
        <f t="shared" si="1"/>
        <v>0</v>
      </c>
      <c r="M37" s="129"/>
      <c r="N37" s="129"/>
    </row>
    <row r="38" spans="1:14" ht="15" x14ac:dyDescent="0.25">
      <c r="A38" s="51">
        <v>32</v>
      </c>
      <c r="B38" s="64" t="s">
        <v>199</v>
      </c>
      <c r="C38" s="85">
        <v>6085</v>
      </c>
      <c r="D38" s="85">
        <v>15975</v>
      </c>
      <c r="E38" s="85">
        <v>26375</v>
      </c>
      <c r="F38" s="85">
        <v>70555.77</v>
      </c>
      <c r="G38" s="62">
        <f t="shared" ref="G38:G59" si="4">F38*100/D38</f>
        <v>441.663661971831</v>
      </c>
      <c r="H38" s="85">
        <v>4426</v>
      </c>
      <c r="I38" s="85">
        <v>11557</v>
      </c>
      <c r="J38" s="85">
        <v>0</v>
      </c>
      <c r="K38" s="85">
        <v>0</v>
      </c>
      <c r="L38" s="76">
        <f t="shared" si="1"/>
        <v>0</v>
      </c>
      <c r="M38" s="129"/>
      <c r="N38" s="129"/>
    </row>
    <row r="39" spans="1:14" ht="15" x14ac:dyDescent="0.25">
      <c r="A39" s="51">
        <v>33</v>
      </c>
      <c r="B39" s="64" t="s">
        <v>200</v>
      </c>
      <c r="C39" s="85">
        <v>92</v>
      </c>
      <c r="D39" s="85">
        <v>239</v>
      </c>
      <c r="E39" s="85">
        <v>0</v>
      </c>
      <c r="F39" s="85">
        <v>0</v>
      </c>
      <c r="G39" s="62">
        <f t="shared" si="4"/>
        <v>0</v>
      </c>
      <c r="H39" s="85">
        <v>0</v>
      </c>
      <c r="I39" s="85">
        <v>0</v>
      </c>
      <c r="J39" s="85">
        <v>0</v>
      </c>
      <c r="K39" s="85">
        <v>0</v>
      </c>
      <c r="L39" s="76">
        <v>0</v>
      </c>
      <c r="M39" s="129"/>
      <c r="N39" s="129"/>
    </row>
    <row r="40" spans="1:14" ht="15" x14ac:dyDescent="0.25">
      <c r="A40" s="51">
        <v>34</v>
      </c>
      <c r="B40" s="64" t="s">
        <v>201</v>
      </c>
      <c r="C40" s="85">
        <v>428</v>
      </c>
      <c r="D40" s="85">
        <v>1193</v>
      </c>
      <c r="E40" s="85">
        <v>65</v>
      </c>
      <c r="F40" s="85">
        <v>415.45</v>
      </c>
      <c r="G40" s="62">
        <f t="shared" si="4"/>
        <v>34.823973176865046</v>
      </c>
      <c r="H40" s="85">
        <v>109</v>
      </c>
      <c r="I40" s="85">
        <v>273</v>
      </c>
      <c r="J40" s="85">
        <v>56</v>
      </c>
      <c r="K40" s="85">
        <v>301</v>
      </c>
      <c r="L40" s="76">
        <f t="shared" si="1"/>
        <v>110.25641025641026</v>
      </c>
      <c r="M40" s="129"/>
      <c r="N40" s="129"/>
    </row>
    <row r="41" spans="1:14" ht="15" x14ac:dyDescent="0.25">
      <c r="A41" s="51">
        <v>35</v>
      </c>
      <c r="B41" s="64" t="s">
        <v>202</v>
      </c>
      <c r="C41" s="85">
        <v>73</v>
      </c>
      <c r="D41" s="85">
        <v>198</v>
      </c>
      <c r="E41" s="85">
        <v>0</v>
      </c>
      <c r="F41" s="85">
        <v>0</v>
      </c>
      <c r="G41" s="62">
        <f t="shared" si="4"/>
        <v>0</v>
      </c>
      <c r="H41" s="85">
        <v>0</v>
      </c>
      <c r="I41" s="85">
        <v>0</v>
      </c>
      <c r="J41" s="85">
        <v>0</v>
      </c>
      <c r="K41" s="85">
        <v>0</v>
      </c>
      <c r="L41" s="76">
        <v>0</v>
      </c>
      <c r="M41" s="129"/>
      <c r="N41" s="129"/>
    </row>
    <row r="42" spans="1:14" ht="15" x14ac:dyDescent="0.25">
      <c r="A42" s="51">
        <v>36</v>
      </c>
      <c r="B42" s="64" t="s">
        <v>70</v>
      </c>
      <c r="C42" s="85">
        <v>8424</v>
      </c>
      <c r="D42" s="85">
        <v>21848</v>
      </c>
      <c r="E42" s="85">
        <v>0</v>
      </c>
      <c r="F42" s="85">
        <v>0</v>
      </c>
      <c r="G42" s="62">
        <f t="shared" si="4"/>
        <v>0</v>
      </c>
      <c r="H42" s="85">
        <v>2223</v>
      </c>
      <c r="I42" s="85">
        <v>5958</v>
      </c>
      <c r="J42" s="85">
        <v>0</v>
      </c>
      <c r="K42" s="85">
        <v>0</v>
      </c>
      <c r="L42" s="76">
        <f t="shared" si="1"/>
        <v>0</v>
      </c>
      <c r="M42" s="129"/>
      <c r="N42" s="129"/>
    </row>
    <row r="43" spans="1:14" ht="15" x14ac:dyDescent="0.25">
      <c r="A43" s="51">
        <v>37</v>
      </c>
      <c r="B43" s="64" t="s">
        <v>203</v>
      </c>
      <c r="C43" s="85">
        <v>636</v>
      </c>
      <c r="D43" s="85">
        <v>2221</v>
      </c>
      <c r="E43" s="85">
        <v>0</v>
      </c>
      <c r="F43" s="85">
        <v>0</v>
      </c>
      <c r="G43" s="62">
        <f t="shared" si="4"/>
        <v>0</v>
      </c>
      <c r="H43" s="85">
        <v>488</v>
      </c>
      <c r="I43" s="85">
        <v>2006</v>
      </c>
      <c r="J43" s="85">
        <v>0</v>
      </c>
      <c r="K43" s="85">
        <v>0</v>
      </c>
      <c r="L43" s="76">
        <f t="shared" si="1"/>
        <v>0</v>
      </c>
      <c r="M43" s="129"/>
      <c r="N43" s="129"/>
    </row>
    <row r="44" spans="1:14" ht="15" x14ac:dyDescent="0.25">
      <c r="A44" s="51">
        <v>38</v>
      </c>
      <c r="B44" s="64" t="s">
        <v>204</v>
      </c>
      <c r="C44" s="85">
        <v>1570</v>
      </c>
      <c r="D44" s="85">
        <v>4203</v>
      </c>
      <c r="E44" s="85">
        <v>34004</v>
      </c>
      <c r="F44" s="85">
        <v>17320</v>
      </c>
      <c r="G44" s="62">
        <f t="shared" si="4"/>
        <v>412.08660480609086</v>
      </c>
      <c r="H44" s="85">
        <v>1094</v>
      </c>
      <c r="I44" s="85">
        <v>3211</v>
      </c>
      <c r="J44" s="85">
        <v>2494</v>
      </c>
      <c r="K44" s="85">
        <v>5649</v>
      </c>
      <c r="L44" s="76">
        <f t="shared" si="1"/>
        <v>175.92650264715041</v>
      </c>
      <c r="M44" s="129"/>
      <c r="N44" s="129"/>
    </row>
    <row r="45" spans="1:14" ht="15" x14ac:dyDescent="0.25">
      <c r="A45" s="51">
        <v>39</v>
      </c>
      <c r="B45" s="64" t="s">
        <v>205</v>
      </c>
      <c r="C45" s="85">
        <v>67</v>
      </c>
      <c r="D45" s="85">
        <v>173</v>
      </c>
      <c r="E45" s="85">
        <v>6</v>
      </c>
      <c r="F45" s="85">
        <v>10</v>
      </c>
      <c r="G45" s="62">
        <f t="shared" si="4"/>
        <v>5.7803468208092488</v>
      </c>
      <c r="H45" s="85">
        <v>0</v>
      </c>
      <c r="I45" s="85">
        <v>0</v>
      </c>
      <c r="J45" s="85">
        <v>0</v>
      </c>
      <c r="K45" s="85">
        <v>0</v>
      </c>
      <c r="L45" s="76">
        <v>0</v>
      </c>
      <c r="M45" s="129"/>
      <c r="N45" s="129"/>
    </row>
    <row r="46" spans="1:14" ht="15" x14ac:dyDescent="0.25">
      <c r="A46" s="51">
        <v>40</v>
      </c>
      <c r="B46" s="64" t="s">
        <v>74</v>
      </c>
      <c r="C46" s="85">
        <v>116</v>
      </c>
      <c r="D46" s="85">
        <v>430</v>
      </c>
      <c r="E46" s="85">
        <v>0</v>
      </c>
      <c r="F46" s="85">
        <v>0</v>
      </c>
      <c r="G46" s="62">
        <f t="shared" si="4"/>
        <v>0</v>
      </c>
      <c r="H46" s="85">
        <v>80</v>
      </c>
      <c r="I46" s="85">
        <v>276</v>
      </c>
      <c r="J46" s="85">
        <v>0</v>
      </c>
      <c r="K46" s="85">
        <v>0</v>
      </c>
      <c r="L46" s="76">
        <f t="shared" si="1"/>
        <v>0</v>
      </c>
      <c r="M46" s="129"/>
      <c r="N46" s="129"/>
    </row>
    <row r="47" spans="1:14" ht="15" x14ac:dyDescent="0.25">
      <c r="A47" s="51">
        <v>41</v>
      </c>
      <c r="B47" s="64" t="s">
        <v>206</v>
      </c>
      <c r="C47" s="85">
        <v>128</v>
      </c>
      <c r="D47" s="85">
        <v>334</v>
      </c>
      <c r="E47" s="85">
        <v>0</v>
      </c>
      <c r="F47" s="85">
        <v>0</v>
      </c>
      <c r="G47" s="62">
        <f t="shared" si="4"/>
        <v>0</v>
      </c>
      <c r="H47" s="85">
        <v>85</v>
      </c>
      <c r="I47" s="85">
        <v>113</v>
      </c>
      <c r="J47" s="85">
        <v>0</v>
      </c>
      <c r="K47" s="85">
        <v>0</v>
      </c>
      <c r="L47" s="76">
        <f t="shared" si="1"/>
        <v>0</v>
      </c>
      <c r="M47" s="129"/>
      <c r="N47" s="129"/>
    </row>
    <row r="48" spans="1:14" ht="15" x14ac:dyDescent="0.25">
      <c r="A48" s="51">
        <v>42</v>
      </c>
      <c r="B48" s="64" t="s">
        <v>73</v>
      </c>
      <c r="C48" s="85">
        <v>3611</v>
      </c>
      <c r="D48" s="85">
        <v>11154</v>
      </c>
      <c r="E48" s="85">
        <v>19851</v>
      </c>
      <c r="F48" s="85">
        <v>5305</v>
      </c>
      <c r="G48" s="62">
        <f t="shared" si="4"/>
        <v>47.561412946028334</v>
      </c>
      <c r="H48" s="85">
        <v>2391</v>
      </c>
      <c r="I48" s="85">
        <v>7599</v>
      </c>
      <c r="J48" s="85">
        <v>0</v>
      </c>
      <c r="K48" s="85">
        <v>0</v>
      </c>
      <c r="L48" s="76">
        <f t="shared" si="1"/>
        <v>0</v>
      </c>
      <c r="M48" s="129"/>
      <c r="N48" s="129"/>
    </row>
    <row r="49" spans="1:15" s="79" customFormat="1" ht="15" x14ac:dyDescent="0.25">
      <c r="A49" s="224"/>
      <c r="B49" s="67" t="s">
        <v>298</v>
      </c>
      <c r="C49" s="191">
        <f>SUM(C28:C48)</f>
        <v>155818</v>
      </c>
      <c r="D49" s="191">
        <f t="shared" ref="D49:F49" si="5">SUM(D28:D48)</f>
        <v>435158</v>
      </c>
      <c r="E49" s="191">
        <f t="shared" si="5"/>
        <v>326496</v>
      </c>
      <c r="F49" s="191">
        <f t="shared" si="5"/>
        <v>529633.32000000007</v>
      </c>
      <c r="G49" s="62">
        <f t="shared" si="4"/>
        <v>121.71057868636221</v>
      </c>
      <c r="H49" s="191">
        <f>SUM(H28:H48)</f>
        <v>108675</v>
      </c>
      <c r="I49" s="191">
        <f t="shared" ref="I49:K49" si="6">SUM(I28:I48)</f>
        <v>281096</v>
      </c>
      <c r="J49" s="191">
        <f t="shared" si="6"/>
        <v>92261</v>
      </c>
      <c r="K49" s="191">
        <f t="shared" si="6"/>
        <v>268295.36</v>
      </c>
      <c r="L49" s="76">
        <f t="shared" si="1"/>
        <v>95.446167857244504</v>
      </c>
      <c r="M49" s="129"/>
      <c r="N49" s="129"/>
      <c r="O49" s="81"/>
    </row>
    <row r="50" spans="1:15" ht="15" x14ac:dyDescent="0.25">
      <c r="A50" s="51">
        <v>43</v>
      </c>
      <c r="B50" s="64" t="s">
        <v>43</v>
      </c>
      <c r="C50" s="85">
        <v>123592</v>
      </c>
      <c r="D50" s="85">
        <v>373098</v>
      </c>
      <c r="E50" s="85">
        <v>89156</v>
      </c>
      <c r="F50" s="85">
        <v>94293.62</v>
      </c>
      <c r="G50" s="62">
        <f t="shared" si="4"/>
        <v>25.273150753957406</v>
      </c>
      <c r="H50" s="85">
        <v>94002</v>
      </c>
      <c r="I50" s="85">
        <v>280881</v>
      </c>
      <c r="J50" s="85">
        <v>88978</v>
      </c>
      <c r="K50" s="85">
        <v>93562.880000000005</v>
      </c>
      <c r="L50" s="76">
        <f t="shared" si="1"/>
        <v>33.310505160548416</v>
      </c>
      <c r="M50" s="129"/>
      <c r="N50" s="129"/>
    </row>
    <row r="51" spans="1:15" ht="15" x14ac:dyDescent="0.25">
      <c r="A51" s="51">
        <v>44</v>
      </c>
      <c r="B51" s="64" t="s">
        <v>207</v>
      </c>
      <c r="C51" s="85">
        <v>114457</v>
      </c>
      <c r="D51" s="85">
        <v>289707</v>
      </c>
      <c r="E51" s="85">
        <v>109050</v>
      </c>
      <c r="F51" s="85">
        <v>87249</v>
      </c>
      <c r="G51" s="62">
        <f t="shared" si="4"/>
        <v>30.116289906698839</v>
      </c>
      <c r="H51" s="85">
        <v>102102</v>
      </c>
      <c r="I51" s="85">
        <v>255469</v>
      </c>
      <c r="J51" s="85">
        <v>108715</v>
      </c>
      <c r="K51" s="85">
        <v>86949</v>
      </c>
      <c r="L51" s="76">
        <f t="shared" si="1"/>
        <v>34.035049262337111</v>
      </c>
      <c r="M51" s="129"/>
      <c r="N51" s="129"/>
    </row>
    <row r="52" spans="1:15" ht="15" x14ac:dyDescent="0.25">
      <c r="A52" s="51">
        <v>45</v>
      </c>
      <c r="B52" s="64" t="s">
        <v>49</v>
      </c>
      <c r="C52" s="85">
        <v>185230</v>
      </c>
      <c r="D52" s="85">
        <v>473659</v>
      </c>
      <c r="E52" s="85">
        <v>155396</v>
      </c>
      <c r="F52" s="85">
        <v>204868.67</v>
      </c>
      <c r="G52" s="62">
        <f t="shared" si="4"/>
        <v>43.252354541980623</v>
      </c>
      <c r="H52" s="85">
        <v>161353</v>
      </c>
      <c r="I52" s="85">
        <v>397860</v>
      </c>
      <c r="J52" s="85">
        <v>153634</v>
      </c>
      <c r="K52" s="85">
        <v>202006.87</v>
      </c>
      <c r="L52" s="76">
        <f t="shared" si="1"/>
        <v>50.77335494897703</v>
      </c>
      <c r="M52" s="129"/>
      <c r="N52" s="129"/>
    </row>
    <row r="53" spans="1:15" s="79" customFormat="1" ht="15" x14ac:dyDescent="0.25">
      <c r="A53" s="224"/>
      <c r="B53" s="67" t="s">
        <v>308</v>
      </c>
      <c r="C53" s="191">
        <f>SUM(C50:C52)</f>
        <v>423279</v>
      </c>
      <c r="D53" s="191">
        <f t="shared" ref="D53:F53" si="7">SUM(D50:D52)</f>
        <v>1136464</v>
      </c>
      <c r="E53" s="191">
        <f t="shared" si="7"/>
        <v>353602</v>
      </c>
      <c r="F53" s="191">
        <f t="shared" si="7"/>
        <v>386411.29000000004</v>
      </c>
      <c r="G53" s="62">
        <f t="shared" si="4"/>
        <v>34.001190534851965</v>
      </c>
      <c r="H53" s="191">
        <f>SUM(H50:H52)</f>
        <v>357457</v>
      </c>
      <c r="I53" s="191">
        <f t="shared" ref="I53:K53" si="8">SUM(I50:I52)</f>
        <v>934210</v>
      </c>
      <c r="J53" s="191">
        <f t="shared" si="8"/>
        <v>351327</v>
      </c>
      <c r="K53" s="191">
        <f t="shared" si="8"/>
        <v>382518.75</v>
      </c>
      <c r="L53" s="76">
        <f t="shared" si="1"/>
        <v>40.945692082080043</v>
      </c>
      <c r="M53" s="129"/>
      <c r="N53" s="129"/>
      <c r="O53" s="81"/>
    </row>
    <row r="54" spans="1:15" ht="15" x14ac:dyDescent="0.25">
      <c r="A54" s="51">
        <v>46</v>
      </c>
      <c r="B54" s="64" t="s">
        <v>299</v>
      </c>
      <c r="C54" s="85">
        <v>489</v>
      </c>
      <c r="D54" s="85">
        <v>1271</v>
      </c>
      <c r="E54" s="85">
        <v>0</v>
      </c>
      <c r="F54" s="85">
        <v>0</v>
      </c>
      <c r="G54" s="62">
        <f t="shared" si="4"/>
        <v>0</v>
      </c>
      <c r="H54" s="85">
        <v>0</v>
      </c>
      <c r="I54" s="85">
        <v>0</v>
      </c>
      <c r="J54" s="85">
        <v>0</v>
      </c>
      <c r="K54" s="85">
        <v>0</v>
      </c>
      <c r="L54" s="76">
        <v>0</v>
      </c>
      <c r="M54" s="129"/>
      <c r="N54" s="129"/>
    </row>
    <row r="55" spans="1:15" ht="15" x14ac:dyDescent="0.25">
      <c r="A55" s="51">
        <v>47</v>
      </c>
      <c r="B55" s="64" t="s">
        <v>232</v>
      </c>
      <c r="C55" s="85">
        <v>922771</v>
      </c>
      <c r="D55" s="85">
        <v>2244347</v>
      </c>
      <c r="E55" s="85">
        <v>1781829</v>
      </c>
      <c r="F55" s="85">
        <v>1156404.28</v>
      </c>
      <c r="G55" s="62">
        <f t="shared" si="4"/>
        <v>51.525199980216961</v>
      </c>
      <c r="H55" s="85">
        <v>740171</v>
      </c>
      <c r="I55" s="85">
        <v>1962710</v>
      </c>
      <c r="J55" s="85">
        <v>1779323</v>
      </c>
      <c r="K55" s="85">
        <v>1151422</v>
      </c>
      <c r="L55" s="76">
        <f t="shared" si="1"/>
        <v>58.664907194644137</v>
      </c>
      <c r="M55" s="129"/>
      <c r="N55" s="129"/>
    </row>
    <row r="56" spans="1:15" ht="15" x14ac:dyDescent="0.25">
      <c r="A56" s="51">
        <v>48</v>
      </c>
      <c r="B56" s="64" t="s">
        <v>300</v>
      </c>
      <c r="C56" s="85">
        <v>118</v>
      </c>
      <c r="D56" s="85">
        <v>437</v>
      </c>
      <c r="E56" s="85">
        <v>0</v>
      </c>
      <c r="F56" s="85">
        <v>0</v>
      </c>
      <c r="G56" s="62">
        <f t="shared" si="4"/>
        <v>0</v>
      </c>
      <c r="H56" s="85">
        <v>48</v>
      </c>
      <c r="I56" s="85">
        <v>144</v>
      </c>
      <c r="J56" s="85">
        <v>0</v>
      </c>
      <c r="K56" s="85">
        <v>0</v>
      </c>
      <c r="L56" s="76">
        <f t="shared" si="1"/>
        <v>0</v>
      </c>
      <c r="M56" s="129"/>
      <c r="N56" s="129"/>
    </row>
    <row r="57" spans="1:15" ht="15" x14ac:dyDescent="0.25">
      <c r="A57" s="51">
        <v>49</v>
      </c>
      <c r="B57" s="64" t="s">
        <v>306</v>
      </c>
      <c r="C57" s="85">
        <v>139</v>
      </c>
      <c r="D57" s="85">
        <v>362</v>
      </c>
      <c r="E57" s="85">
        <v>0</v>
      </c>
      <c r="F57" s="85">
        <v>0</v>
      </c>
      <c r="G57" s="62">
        <f t="shared" si="4"/>
        <v>0</v>
      </c>
      <c r="H57" s="85">
        <v>88</v>
      </c>
      <c r="I57" s="85">
        <v>124</v>
      </c>
      <c r="J57" s="85">
        <v>0</v>
      </c>
      <c r="K57" s="85">
        <v>0</v>
      </c>
      <c r="L57" s="76">
        <f t="shared" si="1"/>
        <v>0</v>
      </c>
      <c r="M57" s="129"/>
      <c r="N57" s="129"/>
    </row>
    <row r="58" spans="1:15" s="79" customFormat="1" ht="15" x14ac:dyDescent="0.25">
      <c r="A58" s="224"/>
      <c r="B58" s="67" t="s">
        <v>301</v>
      </c>
      <c r="C58" s="191">
        <f>SUM(C54:C57)</f>
        <v>923517</v>
      </c>
      <c r="D58" s="191">
        <f t="shared" ref="D58:F58" si="9">SUM(D54:D57)</f>
        <v>2246417</v>
      </c>
      <c r="E58" s="191">
        <f t="shared" si="9"/>
        <v>1781829</v>
      </c>
      <c r="F58" s="191">
        <f t="shared" si="9"/>
        <v>1156404.28</v>
      </c>
      <c r="G58" s="62">
        <f t="shared" si="4"/>
        <v>51.477721188897696</v>
      </c>
      <c r="H58" s="191">
        <f>SUM(H54:H57)</f>
        <v>740307</v>
      </c>
      <c r="I58" s="191">
        <f t="shared" ref="I58:K58" si="10">SUM(I54:I57)</f>
        <v>1962978</v>
      </c>
      <c r="J58" s="191">
        <f t="shared" si="10"/>
        <v>1779323</v>
      </c>
      <c r="K58" s="191">
        <f t="shared" si="10"/>
        <v>1151422</v>
      </c>
      <c r="L58" s="76">
        <f t="shared" si="1"/>
        <v>58.656897835839217</v>
      </c>
      <c r="M58" s="129"/>
      <c r="N58" s="129"/>
      <c r="O58" s="81"/>
    </row>
    <row r="59" spans="1:15" s="79" customFormat="1" ht="15" x14ac:dyDescent="0.25">
      <c r="A59" s="224"/>
      <c r="B59" s="67" t="s">
        <v>233</v>
      </c>
      <c r="C59" s="191">
        <f>C58+C53+C49+C27</f>
        <v>3418692</v>
      </c>
      <c r="D59" s="191">
        <f t="shared" ref="D59:F59" si="11">D58+D53+D49+D27</f>
        <v>8837378</v>
      </c>
      <c r="E59" s="191">
        <f t="shared" si="11"/>
        <v>3536364</v>
      </c>
      <c r="F59" s="191">
        <f t="shared" si="11"/>
        <v>4490016.51</v>
      </c>
      <c r="G59" s="62">
        <f t="shared" si="4"/>
        <v>50.807111679504942</v>
      </c>
      <c r="H59" s="191">
        <f t="shared" ref="H59:K59" si="12">H58+H53+H49+H27</f>
        <v>2594512</v>
      </c>
      <c r="I59" s="191">
        <f t="shared" si="12"/>
        <v>6722871</v>
      </c>
      <c r="J59" s="191">
        <f t="shared" si="12"/>
        <v>3127991</v>
      </c>
      <c r="K59" s="191">
        <f t="shared" si="12"/>
        <v>3733290.4</v>
      </c>
      <c r="L59" s="76">
        <f t="shared" si="1"/>
        <v>55.531191956531664</v>
      </c>
      <c r="M59" s="129"/>
      <c r="N59" s="129"/>
      <c r="O59" s="81"/>
    </row>
    <row r="61" spans="1:15" x14ac:dyDescent="0.2">
      <c r="E61" s="82" t="s">
        <v>1081</v>
      </c>
    </row>
    <row r="62" spans="1:15" x14ac:dyDescent="0.2">
      <c r="B62" s="242"/>
    </row>
  </sheetData>
  <autoFilter ref="H5:K59"/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pageMargins left="0.75" right="0.25" top="0.25" bottom="0.25" header="0.05" footer="0.3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A21" sqref="A21:XFD21"/>
    </sheetView>
  </sheetViews>
  <sheetFormatPr defaultColWidth="4.42578125" defaultRowHeight="13.5" x14ac:dyDescent="0.2"/>
  <cols>
    <col min="1" max="1" width="4.42578125" style="53"/>
    <col min="2" max="2" width="24.85546875" style="53" customWidth="1"/>
    <col min="3" max="3" width="8.5703125" style="72" customWidth="1"/>
    <col min="4" max="4" width="10.140625" style="72" bestFit="1" customWidth="1"/>
    <col min="5" max="5" width="8.85546875" style="72" bestFit="1" customWidth="1"/>
    <col min="6" max="6" width="12" style="72" bestFit="1" customWidth="1"/>
    <col min="7" max="7" width="9.140625" style="70" customWidth="1"/>
    <col min="8" max="8" width="8.85546875" style="72" bestFit="1" customWidth="1"/>
    <col min="9" max="9" width="11.5703125" style="72" customWidth="1"/>
    <col min="10" max="10" width="10.140625" style="72" bestFit="1" customWidth="1"/>
    <col min="11" max="11" width="10.5703125" style="72" bestFit="1" customWidth="1"/>
    <col min="12" max="12" width="8.140625" style="70" customWidth="1"/>
    <col min="13" max="13" width="11.140625" style="72" bestFit="1" customWidth="1"/>
    <col min="14" max="14" width="11.85546875" style="72" bestFit="1" customWidth="1"/>
    <col min="15" max="15" width="10.85546875" style="72" bestFit="1" customWidth="1"/>
    <col min="16" max="16" width="11.5703125" style="72" bestFit="1" customWidth="1"/>
    <col min="17" max="17" width="9.140625" style="70" customWidth="1"/>
    <col min="18" max="18" width="10.5703125" style="72" customWidth="1"/>
    <col min="19" max="19" width="9.140625" style="53" customWidth="1"/>
    <col min="20" max="20" width="8" style="53" bestFit="1" customWidth="1"/>
    <col min="21" max="16384" width="4.42578125" style="53"/>
  </cols>
  <sheetData>
    <row r="1" spans="1:17" ht="15" customHeight="1" x14ac:dyDescent="0.2">
      <c r="A1" s="416" t="s">
        <v>734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1:17" ht="15" customHeight="1" x14ac:dyDescent="0.2">
      <c r="B2" s="69" t="s">
        <v>128</v>
      </c>
      <c r="C2" s="73"/>
      <c r="D2" s="73"/>
      <c r="F2" s="72" t="s">
        <v>137</v>
      </c>
      <c r="I2" s="73" t="s">
        <v>157</v>
      </c>
      <c r="J2" s="73"/>
      <c r="K2" s="73"/>
      <c r="L2" s="123"/>
      <c r="M2" s="73"/>
      <c r="N2" s="73"/>
    </row>
    <row r="3" spans="1:17" ht="35.1" customHeight="1" x14ac:dyDescent="0.2">
      <c r="A3" s="445" t="s">
        <v>114</v>
      </c>
      <c r="B3" s="445" t="s">
        <v>97</v>
      </c>
      <c r="C3" s="450" t="s">
        <v>154</v>
      </c>
      <c r="D3" s="451"/>
      <c r="E3" s="451"/>
      <c r="F3" s="451"/>
      <c r="G3" s="452"/>
      <c r="H3" s="450" t="s">
        <v>155</v>
      </c>
      <c r="I3" s="451"/>
      <c r="J3" s="451"/>
      <c r="K3" s="451"/>
      <c r="L3" s="452"/>
      <c r="M3" s="442" t="s">
        <v>156</v>
      </c>
      <c r="N3" s="443"/>
      <c r="O3" s="443"/>
      <c r="P3" s="443"/>
      <c r="Q3" s="444"/>
    </row>
    <row r="4" spans="1:17" ht="24.95" customHeight="1" x14ac:dyDescent="0.2">
      <c r="A4" s="446"/>
      <c r="B4" s="446"/>
      <c r="C4" s="420" t="s">
        <v>21</v>
      </c>
      <c r="D4" s="422"/>
      <c r="E4" s="420" t="s">
        <v>153</v>
      </c>
      <c r="F4" s="422"/>
      <c r="G4" s="448" t="s">
        <v>152</v>
      </c>
      <c r="H4" s="420" t="s">
        <v>21</v>
      </c>
      <c r="I4" s="422"/>
      <c r="J4" s="420" t="s">
        <v>153</v>
      </c>
      <c r="K4" s="422"/>
      <c r="L4" s="448" t="s">
        <v>152</v>
      </c>
      <c r="M4" s="420" t="s">
        <v>21</v>
      </c>
      <c r="N4" s="422"/>
      <c r="O4" s="420" t="s">
        <v>153</v>
      </c>
      <c r="P4" s="422"/>
      <c r="Q4" s="415" t="s">
        <v>152</v>
      </c>
    </row>
    <row r="5" spans="1:17" ht="15" customHeight="1" x14ac:dyDescent="0.2">
      <c r="A5" s="447"/>
      <c r="B5" s="447"/>
      <c r="C5" s="318" t="s">
        <v>30</v>
      </c>
      <c r="D5" s="318" t="s">
        <v>17</v>
      </c>
      <c r="E5" s="318" t="s">
        <v>30</v>
      </c>
      <c r="F5" s="318" t="s">
        <v>17</v>
      </c>
      <c r="G5" s="449"/>
      <c r="H5" s="318" t="s">
        <v>30</v>
      </c>
      <c r="I5" s="318" t="s">
        <v>17</v>
      </c>
      <c r="J5" s="318" t="s">
        <v>30</v>
      </c>
      <c r="K5" s="318" t="s">
        <v>17</v>
      </c>
      <c r="L5" s="449"/>
      <c r="M5" s="318" t="s">
        <v>30</v>
      </c>
      <c r="N5" s="318" t="s">
        <v>17</v>
      </c>
      <c r="O5" s="318" t="s">
        <v>30</v>
      </c>
      <c r="P5" s="318" t="s">
        <v>17</v>
      </c>
      <c r="Q5" s="415"/>
    </row>
    <row r="6" spans="1:17" x14ac:dyDescent="0.2">
      <c r="A6" s="51">
        <v>1</v>
      </c>
      <c r="B6" s="64" t="s">
        <v>52</v>
      </c>
      <c r="C6" s="65">
        <v>4334</v>
      </c>
      <c r="D6" s="65">
        <v>11662</v>
      </c>
      <c r="E6" s="65">
        <v>22</v>
      </c>
      <c r="F6" s="65">
        <v>1587</v>
      </c>
      <c r="G6" s="66">
        <f t="shared" ref="G6:G37" si="0">F6*100/D6</f>
        <v>13.60830046304236</v>
      </c>
      <c r="H6" s="65">
        <v>3266</v>
      </c>
      <c r="I6" s="65">
        <v>7374</v>
      </c>
      <c r="J6" s="65">
        <v>689</v>
      </c>
      <c r="K6" s="65">
        <v>6584</v>
      </c>
      <c r="L6" s="66">
        <f t="shared" ref="L6:L37" si="1">K6*100/I6</f>
        <v>89.286682940059663</v>
      </c>
      <c r="M6" s="65">
        <f>H6+C6+'ACP_Agri_9(i)'!C6</f>
        <v>62658</v>
      </c>
      <c r="N6" s="65">
        <f>I6+D6+'ACP_Agri_9(i)'!D6</f>
        <v>154567</v>
      </c>
      <c r="O6" s="65">
        <f>J6+E6+'ACP_Agri_9(i)'!E6</f>
        <v>48737</v>
      </c>
      <c r="P6" s="65">
        <f>K6+F6+'ACP_Agri_9(i)'!F6</f>
        <v>112396</v>
      </c>
      <c r="Q6" s="66">
        <f>P6*100/N6</f>
        <v>72.716685967897419</v>
      </c>
    </row>
    <row r="7" spans="1:17" x14ac:dyDescent="0.2">
      <c r="A7" s="51">
        <v>2</v>
      </c>
      <c r="B7" s="64" t="s">
        <v>53</v>
      </c>
      <c r="C7" s="65">
        <v>247</v>
      </c>
      <c r="D7" s="65">
        <v>1029</v>
      </c>
      <c r="E7" s="65">
        <v>0</v>
      </c>
      <c r="F7" s="65">
        <v>0</v>
      </c>
      <c r="G7" s="66">
        <f t="shared" si="0"/>
        <v>0</v>
      </c>
      <c r="H7" s="65">
        <v>605</v>
      </c>
      <c r="I7" s="65">
        <v>2056</v>
      </c>
      <c r="J7" s="65">
        <v>5</v>
      </c>
      <c r="K7" s="65">
        <v>214</v>
      </c>
      <c r="L7" s="66">
        <f t="shared" si="1"/>
        <v>10.408560311284047</v>
      </c>
      <c r="M7" s="65">
        <f>H7+C7+'ACP_Agri_9(i)'!C7</f>
        <v>4100</v>
      </c>
      <c r="N7" s="65">
        <f>I7+D7+'ACP_Agri_9(i)'!D7</f>
        <v>11680</v>
      </c>
      <c r="O7" s="65">
        <f>J7+E7+'ACP_Agri_9(i)'!E7</f>
        <v>690</v>
      </c>
      <c r="P7" s="65">
        <f>K7+F7+'ACP_Agri_9(i)'!F7</f>
        <v>3311</v>
      </c>
      <c r="Q7" s="66">
        <f t="shared" ref="Q7:Q59" si="2">P7*100/N7</f>
        <v>28.347602739726028</v>
      </c>
    </row>
    <row r="8" spans="1:17" x14ac:dyDescent="0.2">
      <c r="A8" s="51">
        <v>3</v>
      </c>
      <c r="B8" s="64" t="s">
        <v>54</v>
      </c>
      <c r="C8" s="65">
        <v>2726</v>
      </c>
      <c r="D8" s="65">
        <v>7519</v>
      </c>
      <c r="E8" s="65">
        <v>1425</v>
      </c>
      <c r="F8" s="65">
        <v>4079</v>
      </c>
      <c r="G8" s="66">
        <f t="shared" si="0"/>
        <v>54.249235270647695</v>
      </c>
      <c r="H8" s="65">
        <v>2514</v>
      </c>
      <c r="I8" s="65">
        <v>7346</v>
      </c>
      <c r="J8" s="65">
        <v>1389</v>
      </c>
      <c r="K8" s="65">
        <v>3753.8</v>
      </c>
      <c r="L8" s="66">
        <f t="shared" si="1"/>
        <v>51.099918322896812</v>
      </c>
      <c r="M8" s="65">
        <f>H8+C8+'ACP_Agri_9(i)'!C8</f>
        <v>59391</v>
      </c>
      <c r="N8" s="65">
        <f>I8+D8+'ACP_Agri_9(i)'!D8</f>
        <v>163615</v>
      </c>
      <c r="O8" s="65">
        <f>J8+E8+'ACP_Agri_9(i)'!E8</f>
        <v>37923</v>
      </c>
      <c r="P8" s="65">
        <f>K8+F8+'ACP_Agri_9(i)'!F8</f>
        <v>87984.8</v>
      </c>
      <c r="Q8" s="66">
        <f t="shared" si="2"/>
        <v>53.775509580417442</v>
      </c>
    </row>
    <row r="9" spans="1:17" x14ac:dyDescent="0.2">
      <c r="A9" s="51">
        <v>4</v>
      </c>
      <c r="B9" s="64" t="s">
        <v>55</v>
      </c>
      <c r="C9" s="65">
        <v>15458</v>
      </c>
      <c r="D9" s="65">
        <v>31825</v>
      </c>
      <c r="E9" s="65">
        <v>5536</v>
      </c>
      <c r="F9" s="65">
        <v>9685</v>
      </c>
      <c r="G9" s="66">
        <f t="shared" si="0"/>
        <v>30.432050274941084</v>
      </c>
      <c r="H9" s="65">
        <v>5774</v>
      </c>
      <c r="I9" s="65">
        <v>16390</v>
      </c>
      <c r="J9" s="65">
        <v>5934</v>
      </c>
      <c r="K9" s="65">
        <v>13098</v>
      </c>
      <c r="L9" s="66">
        <f t="shared" si="1"/>
        <v>79.914582062233066</v>
      </c>
      <c r="M9" s="65">
        <f>H9+C9+'ACP_Agri_9(i)'!C9</f>
        <v>278568</v>
      </c>
      <c r="N9" s="65">
        <f>I9+D9+'ACP_Agri_9(i)'!D9</f>
        <v>723631</v>
      </c>
      <c r="O9" s="65">
        <f>J9+E9+'ACP_Agri_9(i)'!E9</f>
        <v>240927</v>
      </c>
      <c r="P9" s="65">
        <f>K9+F9+'ACP_Agri_9(i)'!F9</f>
        <v>408407</v>
      </c>
      <c r="Q9" s="66">
        <f t="shared" si="2"/>
        <v>56.438571592427635</v>
      </c>
    </row>
    <row r="10" spans="1:17" x14ac:dyDescent="0.2">
      <c r="A10" s="51">
        <v>5</v>
      </c>
      <c r="B10" s="64" t="s">
        <v>56</v>
      </c>
      <c r="C10" s="65">
        <v>2896</v>
      </c>
      <c r="D10" s="65">
        <v>5594</v>
      </c>
      <c r="E10" s="65">
        <v>94</v>
      </c>
      <c r="F10" s="65">
        <v>2715</v>
      </c>
      <c r="G10" s="66">
        <f t="shared" si="0"/>
        <v>48.534143725420094</v>
      </c>
      <c r="H10" s="65">
        <v>1015</v>
      </c>
      <c r="I10" s="65">
        <v>3684</v>
      </c>
      <c r="J10" s="65">
        <v>1426</v>
      </c>
      <c r="K10" s="65">
        <v>18678</v>
      </c>
      <c r="L10" s="66">
        <f t="shared" si="1"/>
        <v>507.00325732899023</v>
      </c>
      <c r="M10" s="65">
        <f>H10+C10+'ACP_Agri_9(i)'!C10</f>
        <v>57177</v>
      </c>
      <c r="N10" s="65">
        <f>I10+D10+'ACP_Agri_9(i)'!D10</f>
        <v>153078</v>
      </c>
      <c r="O10" s="65">
        <f>J10+E10+'ACP_Agri_9(i)'!E10</f>
        <v>20568</v>
      </c>
      <c r="P10" s="65">
        <f>K10+F10+'ACP_Agri_9(i)'!F10</f>
        <v>41332</v>
      </c>
      <c r="Q10" s="66">
        <f t="shared" si="2"/>
        <v>27.000614066031698</v>
      </c>
    </row>
    <row r="11" spans="1:17" x14ac:dyDescent="0.2">
      <c r="A11" s="51">
        <v>6</v>
      </c>
      <c r="B11" s="64" t="s">
        <v>57</v>
      </c>
      <c r="C11" s="65">
        <v>2964</v>
      </c>
      <c r="D11" s="65">
        <v>5615</v>
      </c>
      <c r="E11" s="65">
        <v>0</v>
      </c>
      <c r="F11" s="65">
        <v>0</v>
      </c>
      <c r="G11" s="66">
        <f t="shared" si="0"/>
        <v>0</v>
      </c>
      <c r="H11" s="65">
        <v>1149</v>
      </c>
      <c r="I11" s="65">
        <v>3265</v>
      </c>
      <c r="J11" s="65">
        <v>11</v>
      </c>
      <c r="K11" s="65">
        <v>43</v>
      </c>
      <c r="L11" s="66">
        <f t="shared" si="1"/>
        <v>1.3169984686064318</v>
      </c>
      <c r="M11" s="65">
        <f>H11+C11+'ACP_Agri_9(i)'!C11</f>
        <v>46791</v>
      </c>
      <c r="N11" s="65">
        <f>I11+D11+'ACP_Agri_9(i)'!D11</f>
        <v>115913</v>
      </c>
      <c r="O11" s="65">
        <f>J11+E11+'ACP_Agri_9(i)'!E11</f>
        <v>45512</v>
      </c>
      <c r="P11" s="65">
        <f>K11+F11+'ACP_Agri_9(i)'!F11</f>
        <v>74156.63</v>
      </c>
      <c r="Q11" s="66">
        <f t="shared" si="2"/>
        <v>63.976111393890243</v>
      </c>
    </row>
    <row r="12" spans="1:17" x14ac:dyDescent="0.2">
      <c r="A12" s="51">
        <v>7</v>
      </c>
      <c r="B12" s="64" t="s">
        <v>58</v>
      </c>
      <c r="C12" s="65">
        <v>21441</v>
      </c>
      <c r="D12" s="65">
        <v>40523</v>
      </c>
      <c r="E12" s="65">
        <v>68</v>
      </c>
      <c r="F12" s="65">
        <v>483</v>
      </c>
      <c r="G12" s="66">
        <f t="shared" si="0"/>
        <v>1.1919157021938158</v>
      </c>
      <c r="H12" s="65">
        <v>6214</v>
      </c>
      <c r="I12" s="65">
        <v>16800</v>
      </c>
      <c r="J12" s="65">
        <v>1847</v>
      </c>
      <c r="K12" s="65">
        <v>9887</v>
      </c>
      <c r="L12" s="66">
        <f t="shared" si="1"/>
        <v>58.851190476190474</v>
      </c>
      <c r="M12" s="65">
        <f>H12+C12+'ACP_Agri_9(i)'!C12</f>
        <v>252779</v>
      </c>
      <c r="N12" s="65">
        <f>I12+D12+'ACP_Agri_9(i)'!D12</f>
        <v>734857</v>
      </c>
      <c r="O12" s="65">
        <f>J12+E12+'ACP_Agri_9(i)'!E12</f>
        <v>115711</v>
      </c>
      <c r="P12" s="65">
        <f>K12+F12+'ACP_Agri_9(i)'!F12</f>
        <v>375842</v>
      </c>
      <c r="Q12" s="66">
        <f t="shared" si="2"/>
        <v>51.144916630038225</v>
      </c>
    </row>
    <row r="13" spans="1:17" x14ac:dyDescent="0.2">
      <c r="A13" s="51">
        <v>8</v>
      </c>
      <c r="B13" s="64" t="s">
        <v>45</v>
      </c>
      <c r="C13" s="65">
        <v>650</v>
      </c>
      <c r="D13" s="65">
        <v>2268</v>
      </c>
      <c r="E13" s="65">
        <v>0</v>
      </c>
      <c r="F13" s="65">
        <v>0</v>
      </c>
      <c r="G13" s="66">
        <f t="shared" si="0"/>
        <v>0</v>
      </c>
      <c r="H13" s="65">
        <v>324</v>
      </c>
      <c r="I13" s="65">
        <v>1113</v>
      </c>
      <c r="J13" s="65">
        <v>0</v>
      </c>
      <c r="K13" s="65">
        <v>0</v>
      </c>
      <c r="L13" s="66">
        <f t="shared" si="1"/>
        <v>0</v>
      </c>
      <c r="M13" s="65">
        <f>H13+C13+'ACP_Agri_9(i)'!C13</f>
        <v>7823</v>
      </c>
      <c r="N13" s="65">
        <f>I13+D13+'ACP_Agri_9(i)'!D13</f>
        <v>23179</v>
      </c>
      <c r="O13" s="65">
        <f>J13+E13+'ACP_Agri_9(i)'!E13</f>
        <v>2389</v>
      </c>
      <c r="P13" s="65">
        <f>K13+F13+'ACP_Agri_9(i)'!F13</f>
        <v>5289.49</v>
      </c>
      <c r="Q13" s="66">
        <f t="shared" si="2"/>
        <v>22.820182061348635</v>
      </c>
    </row>
    <row r="14" spans="1:17" x14ac:dyDescent="0.2">
      <c r="A14" s="51">
        <v>9</v>
      </c>
      <c r="B14" s="64" t="s">
        <v>46</v>
      </c>
      <c r="C14" s="65">
        <v>989</v>
      </c>
      <c r="D14" s="65">
        <v>2679</v>
      </c>
      <c r="E14" s="65">
        <v>33</v>
      </c>
      <c r="F14" s="65">
        <v>426</v>
      </c>
      <c r="G14" s="66">
        <f t="shared" si="0"/>
        <v>15.901455767077268</v>
      </c>
      <c r="H14" s="65">
        <v>802</v>
      </c>
      <c r="I14" s="65">
        <v>2590</v>
      </c>
      <c r="J14" s="65">
        <v>4</v>
      </c>
      <c r="K14" s="65">
        <v>207</v>
      </c>
      <c r="L14" s="66">
        <f t="shared" si="1"/>
        <v>7.9922779922779918</v>
      </c>
      <c r="M14" s="65">
        <f>H14+C14+'ACP_Agri_9(i)'!C14</f>
        <v>18668</v>
      </c>
      <c r="N14" s="65">
        <f>I14+D14+'ACP_Agri_9(i)'!D14</f>
        <v>50298</v>
      </c>
      <c r="O14" s="65">
        <f>J14+E14+'ACP_Agri_9(i)'!E14</f>
        <v>7618</v>
      </c>
      <c r="P14" s="65">
        <f>K14+F14+'ACP_Agri_9(i)'!F14</f>
        <v>21219</v>
      </c>
      <c r="Q14" s="66">
        <f t="shared" si="2"/>
        <v>42.186568054395799</v>
      </c>
    </row>
    <row r="15" spans="1:17" x14ac:dyDescent="0.2">
      <c r="A15" s="51">
        <v>10</v>
      </c>
      <c r="B15" s="64" t="s">
        <v>78</v>
      </c>
      <c r="C15" s="65">
        <v>1102</v>
      </c>
      <c r="D15" s="65">
        <v>3581</v>
      </c>
      <c r="E15" s="65">
        <v>3</v>
      </c>
      <c r="F15" s="65">
        <v>201</v>
      </c>
      <c r="G15" s="66">
        <f t="shared" si="0"/>
        <v>5.6129572745043284</v>
      </c>
      <c r="H15" s="65">
        <v>862</v>
      </c>
      <c r="I15" s="65">
        <v>3035</v>
      </c>
      <c r="J15" s="65">
        <v>48</v>
      </c>
      <c r="K15" s="65">
        <v>6622</v>
      </c>
      <c r="L15" s="66">
        <f t="shared" si="1"/>
        <v>218.18780889621087</v>
      </c>
      <c r="M15" s="65">
        <f>H15+C15+'ACP_Agri_9(i)'!C15</f>
        <v>16462</v>
      </c>
      <c r="N15" s="65">
        <f>I15+D15+'ACP_Agri_9(i)'!D15</f>
        <v>46940</v>
      </c>
      <c r="O15" s="65">
        <f>J15+E15+'ACP_Agri_9(i)'!E15</f>
        <v>16272</v>
      </c>
      <c r="P15" s="65">
        <f>K15+F15+'ACP_Agri_9(i)'!F15</f>
        <v>40247</v>
      </c>
      <c r="Q15" s="66">
        <f t="shared" si="2"/>
        <v>85.741371964209634</v>
      </c>
    </row>
    <row r="16" spans="1:17" x14ac:dyDescent="0.2">
      <c r="A16" s="51">
        <v>11</v>
      </c>
      <c r="B16" s="64" t="s">
        <v>59</v>
      </c>
      <c r="C16" s="65">
        <v>240</v>
      </c>
      <c r="D16" s="65">
        <v>856</v>
      </c>
      <c r="E16" s="65">
        <v>197</v>
      </c>
      <c r="F16" s="65">
        <v>713.14</v>
      </c>
      <c r="G16" s="66">
        <f t="shared" si="0"/>
        <v>83.310747663551396</v>
      </c>
      <c r="H16" s="65">
        <v>319</v>
      </c>
      <c r="I16" s="65">
        <v>1083</v>
      </c>
      <c r="J16" s="65">
        <v>814</v>
      </c>
      <c r="K16" s="65">
        <v>1514</v>
      </c>
      <c r="L16" s="66">
        <f t="shared" si="1"/>
        <v>139.79686057248384</v>
      </c>
      <c r="M16" s="65">
        <f>H16+C16+'ACP_Agri_9(i)'!C16</f>
        <v>4002</v>
      </c>
      <c r="N16" s="65">
        <f>I16+D16+'ACP_Agri_9(i)'!D16</f>
        <v>13498</v>
      </c>
      <c r="O16" s="65">
        <f>J16+E16+'ACP_Agri_9(i)'!E16</f>
        <v>1837</v>
      </c>
      <c r="P16" s="65">
        <f>K16+F16+'ACP_Agri_9(i)'!F16</f>
        <v>3979.2599999999998</v>
      </c>
      <c r="Q16" s="66">
        <f t="shared" si="2"/>
        <v>29.4803674618462</v>
      </c>
    </row>
    <row r="17" spans="1:17" x14ac:dyDescent="0.2">
      <c r="A17" s="51">
        <v>12</v>
      </c>
      <c r="B17" s="64" t="s">
        <v>60</v>
      </c>
      <c r="C17" s="65">
        <v>206</v>
      </c>
      <c r="D17" s="65">
        <v>649</v>
      </c>
      <c r="E17" s="65">
        <v>0</v>
      </c>
      <c r="F17" s="65">
        <v>0</v>
      </c>
      <c r="G17" s="66">
        <f t="shared" si="0"/>
        <v>0</v>
      </c>
      <c r="H17" s="65">
        <v>306</v>
      </c>
      <c r="I17" s="65">
        <v>1049</v>
      </c>
      <c r="J17" s="65">
        <v>122</v>
      </c>
      <c r="K17" s="65">
        <v>1032</v>
      </c>
      <c r="L17" s="66">
        <f t="shared" si="1"/>
        <v>98.379408960915157</v>
      </c>
      <c r="M17" s="65">
        <f>H17+C17+'ACP_Agri_9(i)'!C17</f>
        <v>6855</v>
      </c>
      <c r="N17" s="65">
        <f>I17+D17+'ACP_Agri_9(i)'!D17</f>
        <v>18462</v>
      </c>
      <c r="O17" s="65">
        <f>J17+E17+'ACP_Agri_9(i)'!E17</f>
        <v>2079</v>
      </c>
      <c r="P17" s="65">
        <f>K17+F17+'ACP_Agri_9(i)'!F17</f>
        <v>2505</v>
      </c>
      <c r="Q17" s="66">
        <f t="shared" si="2"/>
        <v>13.568410789730256</v>
      </c>
    </row>
    <row r="18" spans="1:17" x14ac:dyDescent="0.2">
      <c r="A18" s="51">
        <v>13</v>
      </c>
      <c r="B18" s="64" t="s">
        <v>190</v>
      </c>
      <c r="C18" s="65">
        <v>2375</v>
      </c>
      <c r="D18" s="65">
        <v>4376</v>
      </c>
      <c r="E18" s="65">
        <v>133</v>
      </c>
      <c r="F18" s="65">
        <v>540</v>
      </c>
      <c r="G18" s="66">
        <f t="shared" si="0"/>
        <v>12.340036563071298</v>
      </c>
      <c r="H18" s="65">
        <v>864</v>
      </c>
      <c r="I18" s="65">
        <v>2353</v>
      </c>
      <c r="J18" s="65">
        <v>26</v>
      </c>
      <c r="K18" s="65">
        <v>4939</v>
      </c>
      <c r="L18" s="66">
        <f t="shared" si="1"/>
        <v>209.90225244368889</v>
      </c>
      <c r="M18" s="65">
        <f>H18+C18+'ACP_Agri_9(i)'!C18</f>
        <v>18387</v>
      </c>
      <c r="N18" s="65">
        <f>I18+D18+'ACP_Agri_9(i)'!D18</f>
        <v>47271</v>
      </c>
      <c r="O18" s="65">
        <f>J18+E18+'ACP_Agri_9(i)'!E18</f>
        <v>5628</v>
      </c>
      <c r="P18" s="65">
        <f>K18+F18+'ACP_Agri_9(i)'!F18</f>
        <v>15291</v>
      </c>
      <c r="Q18" s="66">
        <f t="shared" si="2"/>
        <v>32.347528082756867</v>
      </c>
    </row>
    <row r="19" spans="1:17" x14ac:dyDescent="0.2">
      <c r="A19" s="51">
        <v>14</v>
      </c>
      <c r="B19" s="64" t="s">
        <v>191</v>
      </c>
      <c r="C19" s="65">
        <v>284</v>
      </c>
      <c r="D19" s="65">
        <v>936</v>
      </c>
      <c r="E19" s="65">
        <v>0</v>
      </c>
      <c r="F19" s="65">
        <v>0</v>
      </c>
      <c r="G19" s="66">
        <f t="shared" si="0"/>
        <v>0</v>
      </c>
      <c r="H19" s="65">
        <v>308</v>
      </c>
      <c r="I19" s="65">
        <v>1210</v>
      </c>
      <c r="J19" s="65">
        <v>27</v>
      </c>
      <c r="K19" s="65">
        <v>761.25</v>
      </c>
      <c r="L19" s="66">
        <f t="shared" si="1"/>
        <v>62.913223140495866</v>
      </c>
      <c r="M19" s="65">
        <f>H19+C19+'ACP_Agri_9(i)'!C19</f>
        <v>9812</v>
      </c>
      <c r="N19" s="65">
        <f>I19+D19+'ACP_Agri_9(i)'!D19</f>
        <v>25758</v>
      </c>
      <c r="O19" s="65">
        <f>J19+E19+'ACP_Agri_9(i)'!E19</f>
        <v>580</v>
      </c>
      <c r="P19" s="65">
        <f>K19+F19+'ACP_Agri_9(i)'!F19</f>
        <v>3203.63</v>
      </c>
      <c r="Q19" s="66">
        <f t="shared" si="2"/>
        <v>12.437417501358802</v>
      </c>
    </row>
    <row r="20" spans="1:17" x14ac:dyDescent="0.2">
      <c r="A20" s="51">
        <v>15</v>
      </c>
      <c r="B20" s="64" t="s">
        <v>61</v>
      </c>
      <c r="C20" s="65">
        <v>4644</v>
      </c>
      <c r="D20" s="65">
        <v>14152</v>
      </c>
      <c r="E20" s="65">
        <v>48</v>
      </c>
      <c r="F20" s="65">
        <v>6519.2</v>
      </c>
      <c r="G20" s="66">
        <f t="shared" si="0"/>
        <v>46.065573770491802</v>
      </c>
      <c r="H20" s="65">
        <v>3162</v>
      </c>
      <c r="I20" s="65">
        <v>9472</v>
      </c>
      <c r="J20" s="65">
        <v>158</v>
      </c>
      <c r="K20" s="65">
        <v>43171.78</v>
      </c>
      <c r="L20" s="66">
        <f t="shared" si="1"/>
        <v>455.78315033783781</v>
      </c>
      <c r="M20" s="65">
        <f>H20+C20+'ACP_Agri_9(i)'!C20</f>
        <v>115346</v>
      </c>
      <c r="N20" s="65">
        <f>I20+D20+'ACP_Agri_9(i)'!D20</f>
        <v>325861</v>
      </c>
      <c r="O20" s="65">
        <f>J20+E20+'ACP_Agri_9(i)'!E20</f>
        <v>95383</v>
      </c>
      <c r="P20" s="65">
        <f>K20+F20+'ACP_Agri_9(i)'!F20</f>
        <v>325043.98</v>
      </c>
      <c r="Q20" s="66">
        <f t="shared" si="2"/>
        <v>99.749273463225123</v>
      </c>
    </row>
    <row r="21" spans="1:17" x14ac:dyDescent="0.2">
      <c r="A21" s="51">
        <v>16</v>
      </c>
      <c r="B21" s="64" t="s">
        <v>67</v>
      </c>
      <c r="C21" s="65">
        <v>50958</v>
      </c>
      <c r="D21" s="65">
        <v>104735</v>
      </c>
      <c r="E21" s="65">
        <v>736</v>
      </c>
      <c r="F21" s="65">
        <v>2972</v>
      </c>
      <c r="G21" s="66">
        <f t="shared" si="0"/>
        <v>2.8376378479018474</v>
      </c>
      <c r="H21" s="65">
        <v>24154</v>
      </c>
      <c r="I21" s="65">
        <v>68391</v>
      </c>
      <c r="J21" s="65">
        <v>505</v>
      </c>
      <c r="K21" s="65">
        <v>708</v>
      </c>
      <c r="L21" s="66">
        <f t="shared" si="1"/>
        <v>1.0352239329736368</v>
      </c>
      <c r="M21" s="65">
        <f>H21+C21+'ACP_Agri_9(i)'!C21</f>
        <v>793203</v>
      </c>
      <c r="N21" s="65">
        <f>I21+D21+'ACP_Agri_9(i)'!D21</f>
        <v>2198201</v>
      </c>
      <c r="O21" s="65">
        <f>J21+E21+'ACP_Agri_9(i)'!E21</f>
        <v>422797</v>
      </c>
      <c r="P21" s="65">
        <f>K21+F21+'ACP_Agri_9(i)'!F21</f>
        <v>898011</v>
      </c>
      <c r="Q21" s="66">
        <f t="shared" si="2"/>
        <v>40.852087684429222</v>
      </c>
    </row>
    <row r="22" spans="1:17" x14ac:dyDescent="0.2">
      <c r="A22" s="51">
        <v>17</v>
      </c>
      <c r="B22" s="64" t="s">
        <v>62</v>
      </c>
      <c r="C22" s="65">
        <v>1610</v>
      </c>
      <c r="D22" s="65">
        <v>3656</v>
      </c>
      <c r="E22" s="65">
        <v>8</v>
      </c>
      <c r="F22" s="65">
        <v>457</v>
      </c>
      <c r="G22" s="66">
        <f t="shared" si="0"/>
        <v>12.5</v>
      </c>
      <c r="H22" s="65">
        <v>1284</v>
      </c>
      <c r="I22" s="65">
        <v>3257</v>
      </c>
      <c r="J22" s="65">
        <v>113</v>
      </c>
      <c r="K22" s="65">
        <v>1271</v>
      </c>
      <c r="L22" s="66">
        <f t="shared" si="1"/>
        <v>39.023641387780167</v>
      </c>
      <c r="M22" s="65">
        <f>H22+C22+'ACP_Agri_9(i)'!C22</f>
        <v>24476</v>
      </c>
      <c r="N22" s="65">
        <f>I22+D22+'ACP_Agri_9(i)'!D22</f>
        <v>58346</v>
      </c>
      <c r="O22" s="65">
        <f>J22+E22+'ACP_Agri_9(i)'!E22</f>
        <v>5308</v>
      </c>
      <c r="P22" s="65">
        <f>K22+F22+'ACP_Agri_9(i)'!F22</f>
        <v>12365</v>
      </c>
      <c r="Q22" s="66">
        <f t="shared" si="2"/>
        <v>21.192541048229526</v>
      </c>
    </row>
    <row r="23" spans="1:17" x14ac:dyDescent="0.2">
      <c r="A23" s="51">
        <v>18</v>
      </c>
      <c r="B23" s="64" t="s">
        <v>192</v>
      </c>
      <c r="C23" s="65">
        <v>3599</v>
      </c>
      <c r="D23" s="65">
        <v>8688</v>
      </c>
      <c r="E23" s="65">
        <v>22</v>
      </c>
      <c r="F23" s="65">
        <v>65</v>
      </c>
      <c r="G23" s="66">
        <f t="shared" si="0"/>
        <v>0.74815837937384899</v>
      </c>
      <c r="H23" s="65">
        <v>1982</v>
      </c>
      <c r="I23" s="65">
        <v>5683</v>
      </c>
      <c r="J23" s="65">
        <v>417</v>
      </c>
      <c r="K23" s="65">
        <v>730</v>
      </c>
      <c r="L23" s="66">
        <f t="shared" si="1"/>
        <v>12.845328171740277</v>
      </c>
      <c r="M23" s="65">
        <f>H23+C23+'ACP_Agri_9(i)'!C23</f>
        <v>59111</v>
      </c>
      <c r="N23" s="65">
        <f>I23+D23+'ACP_Agri_9(i)'!D23</f>
        <v>185002</v>
      </c>
      <c r="O23" s="65">
        <f>J23+E23+'ACP_Agri_9(i)'!E23</f>
        <v>2120</v>
      </c>
      <c r="P23" s="65">
        <f>K23+F23+'ACP_Agri_9(i)'!F23</f>
        <v>4114</v>
      </c>
      <c r="Q23" s="66">
        <f t="shared" si="2"/>
        <v>2.2237597431379119</v>
      </c>
    </row>
    <row r="24" spans="1:17" x14ac:dyDescent="0.2">
      <c r="A24" s="51">
        <v>19</v>
      </c>
      <c r="B24" s="64" t="s">
        <v>63</v>
      </c>
      <c r="C24" s="65">
        <v>10168</v>
      </c>
      <c r="D24" s="65">
        <v>15208</v>
      </c>
      <c r="E24" s="65">
        <v>36</v>
      </c>
      <c r="F24" s="65">
        <v>1128</v>
      </c>
      <c r="G24" s="66">
        <f t="shared" si="0"/>
        <v>7.417148869016307</v>
      </c>
      <c r="H24" s="65">
        <v>9307</v>
      </c>
      <c r="I24" s="65">
        <v>15590</v>
      </c>
      <c r="J24" s="65">
        <v>247</v>
      </c>
      <c r="K24" s="65">
        <v>4568</v>
      </c>
      <c r="L24" s="66">
        <f t="shared" si="1"/>
        <v>29.300833867864014</v>
      </c>
      <c r="M24" s="65">
        <f>H24+C24+'ACP_Agri_9(i)'!C24</f>
        <v>260329</v>
      </c>
      <c r="N24" s="65">
        <f>I24+D24+'ACP_Agri_9(i)'!D24</f>
        <v>377332</v>
      </c>
      <c r="O24" s="65">
        <f>J24+E24+'ACP_Agri_9(i)'!E24</f>
        <v>19457</v>
      </c>
      <c r="P24" s="65">
        <f>K24+F24+'ACP_Agri_9(i)'!F24</f>
        <v>125543</v>
      </c>
      <c r="Q24" s="66">
        <f t="shared" si="2"/>
        <v>33.271230640390954</v>
      </c>
    </row>
    <row r="25" spans="1:17" x14ac:dyDescent="0.2">
      <c r="A25" s="51">
        <v>20</v>
      </c>
      <c r="B25" s="64" t="s">
        <v>64</v>
      </c>
      <c r="C25" s="65">
        <v>154</v>
      </c>
      <c r="D25" s="65">
        <v>524</v>
      </c>
      <c r="E25" s="65">
        <v>0</v>
      </c>
      <c r="F25" s="65">
        <v>0</v>
      </c>
      <c r="G25" s="66">
        <f t="shared" si="0"/>
        <v>0</v>
      </c>
      <c r="H25" s="65">
        <v>567</v>
      </c>
      <c r="I25" s="65">
        <v>1954</v>
      </c>
      <c r="J25" s="65">
        <v>0</v>
      </c>
      <c r="K25" s="65">
        <v>0</v>
      </c>
      <c r="L25" s="66">
        <f t="shared" si="1"/>
        <v>0</v>
      </c>
      <c r="M25" s="65">
        <f>H25+C25+'ACP_Agri_9(i)'!C25</f>
        <v>1890</v>
      </c>
      <c r="N25" s="65">
        <f>I25+D25+'ACP_Agri_9(i)'!D25</f>
        <v>5416</v>
      </c>
      <c r="O25" s="65">
        <f>J25+E25+'ACP_Agri_9(i)'!E25</f>
        <v>0</v>
      </c>
      <c r="P25" s="65">
        <f>K25+F25+'ACP_Agri_9(i)'!F25</f>
        <v>0</v>
      </c>
      <c r="Q25" s="66">
        <f t="shared" si="2"/>
        <v>0</v>
      </c>
    </row>
    <row r="26" spans="1:17" x14ac:dyDescent="0.2">
      <c r="A26" s="51">
        <v>21</v>
      </c>
      <c r="B26" s="64" t="s">
        <v>47</v>
      </c>
      <c r="C26" s="65">
        <v>682</v>
      </c>
      <c r="D26" s="65">
        <v>2155</v>
      </c>
      <c r="E26" s="65">
        <v>0</v>
      </c>
      <c r="F26" s="65">
        <v>0</v>
      </c>
      <c r="G26" s="66">
        <f t="shared" si="0"/>
        <v>0</v>
      </c>
      <c r="H26" s="65">
        <v>603</v>
      </c>
      <c r="I26" s="65">
        <v>2081</v>
      </c>
      <c r="J26" s="65">
        <v>0</v>
      </c>
      <c r="K26" s="65">
        <v>0</v>
      </c>
      <c r="L26" s="66">
        <f t="shared" si="1"/>
        <v>0</v>
      </c>
      <c r="M26" s="65">
        <f>H26+C26+'ACP_Agri_9(i)'!C26</f>
        <v>11358</v>
      </c>
      <c r="N26" s="65">
        <f>I26+D26+'ACP_Agri_9(i)'!D26</f>
        <v>30440</v>
      </c>
      <c r="O26" s="65">
        <f>J26+E26+'ACP_Agri_9(i)'!E26</f>
        <v>5044</v>
      </c>
      <c r="P26" s="65">
        <f>K26+F26+'ACP_Agri_9(i)'!F26</f>
        <v>6679</v>
      </c>
      <c r="Q26" s="66">
        <f t="shared" si="2"/>
        <v>21.941524310118265</v>
      </c>
    </row>
    <row r="27" spans="1:17" x14ac:dyDescent="0.2">
      <c r="A27" s="317"/>
      <c r="B27" s="67" t="s">
        <v>307</v>
      </c>
      <c r="C27" s="68">
        <f>SUM(C6:C26)</f>
        <v>127727</v>
      </c>
      <c r="D27" s="68">
        <f t="shared" ref="D27:F27" si="3">SUM(D6:D26)</f>
        <v>268230</v>
      </c>
      <c r="E27" s="68">
        <f t="shared" si="3"/>
        <v>8361</v>
      </c>
      <c r="F27" s="68">
        <f t="shared" si="3"/>
        <v>31570.34</v>
      </c>
      <c r="G27" s="63">
        <f t="shared" si="0"/>
        <v>11.769876598441636</v>
      </c>
      <c r="H27" s="68">
        <f>SUM(H6:H26)</f>
        <v>65381</v>
      </c>
      <c r="I27" s="68">
        <f t="shared" ref="I27:K27" si="4">SUM(I6:I26)</f>
        <v>175776</v>
      </c>
      <c r="J27" s="68">
        <f t="shared" si="4"/>
        <v>13782</v>
      </c>
      <c r="K27" s="68">
        <f t="shared" si="4"/>
        <v>117781.83</v>
      </c>
      <c r="L27" s="63">
        <f t="shared" si="1"/>
        <v>67.006775669033317</v>
      </c>
      <c r="M27" s="68">
        <f>SUM(M6:M26)</f>
        <v>2109186</v>
      </c>
      <c r="N27" s="68">
        <f t="shared" ref="N27:P27" si="5">SUM(N6:N26)</f>
        <v>5463345</v>
      </c>
      <c r="O27" s="68">
        <f t="shared" si="5"/>
        <v>1096580</v>
      </c>
      <c r="P27" s="68">
        <f t="shared" si="5"/>
        <v>2566919.79</v>
      </c>
      <c r="Q27" s="63">
        <f t="shared" si="2"/>
        <v>46.984398569008547</v>
      </c>
    </row>
    <row r="28" spans="1:17" x14ac:dyDescent="0.2">
      <c r="A28" s="51">
        <v>22</v>
      </c>
      <c r="B28" s="64" t="s">
        <v>44</v>
      </c>
      <c r="C28" s="65">
        <v>4670</v>
      </c>
      <c r="D28" s="65">
        <v>8788</v>
      </c>
      <c r="E28" s="65">
        <v>4</v>
      </c>
      <c r="F28" s="65">
        <v>59.2</v>
      </c>
      <c r="G28" s="66">
        <f t="shared" si="0"/>
        <v>0.67364588074647247</v>
      </c>
      <c r="H28" s="65">
        <v>2900</v>
      </c>
      <c r="I28" s="65">
        <v>9061</v>
      </c>
      <c r="J28" s="65">
        <v>81</v>
      </c>
      <c r="K28" s="65">
        <v>11148.06</v>
      </c>
      <c r="L28" s="66">
        <f t="shared" si="1"/>
        <v>123.03344001765809</v>
      </c>
      <c r="M28" s="65">
        <f>H28+C28+'ACP_Agri_9(i)'!C28</f>
        <v>38647</v>
      </c>
      <c r="N28" s="65">
        <f>I28+D28+'ACP_Agri_9(i)'!D28</f>
        <v>111396</v>
      </c>
      <c r="O28" s="65">
        <f>J28+E28+'ACP_Agri_9(i)'!E28</f>
        <v>17204</v>
      </c>
      <c r="P28" s="65">
        <f>K28+F28+'ACP_Agri_9(i)'!F28</f>
        <v>48616.73</v>
      </c>
      <c r="Q28" s="66">
        <f t="shared" si="2"/>
        <v>43.643155948148944</v>
      </c>
    </row>
    <row r="29" spans="1:17" x14ac:dyDescent="0.2">
      <c r="A29" s="51">
        <v>23</v>
      </c>
      <c r="B29" s="64" t="s">
        <v>193</v>
      </c>
      <c r="C29" s="65">
        <v>179</v>
      </c>
      <c r="D29" s="65">
        <v>615</v>
      </c>
      <c r="E29" s="65">
        <v>0</v>
      </c>
      <c r="F29" s="65">
        <v>0</v>
      </c>
      <c r="G29" s="66">
        <f t="shared" si="0"/>
        <v>0</v>
      </c>
      <c r="H29" s="65">
        <v>220</v>
      </c>
      <c r="I29" s="65">
        <v>769</v>
      </c>
      <c r="J29" s="65">
        <v>0</v>
      </c>
      <c r="K29" s="65">
        <v>0</v>
      </c>
      <c r="L29" s="66">
        <f t="shared" si="1"/>
        <v>0</v>
      </c>
      <c r="M29" s="65">
        <f>H29+C29+'ACP_Agri_9(i)'!C29</f>
        <v>2498</v>
      </c>
      <c r="N29" s="65">
        <f>I29+D29+'ACP_Agri_9(i)'!D29</f>
        <v>6539</v>
      </c>
      <c r="O29" s="65">
        <f>J29+E29+'ACP_Agri_9(i)'!E29</f>
        <v>0</v>
      </c>
      <c r="P29" s="65">
        <f>K29+F29+'ACP_Agri_9(i)'!F29</f>
        <v>0</v>
      </c>
      <c r="Q29" s="66">
        <f t="shared" si="2"/>
        <v>0</v>
      </c>
    </row>
    <row r="30" spans="1:17" x14ac:dyDescent="0.2">
      <c r="A30" s="51">
        <v>24</v>
      </c>
      <c r="B30" s="64" t="s">
        <v>194</v>
      </c>
      <c r="C30" s="65">
        <v>60</v>
      </c>
      <c r="D30" s="65">
        <v>209</v>
      </c>
      <c r="E30" s="65">
        <v>0</v>
      </c>
      <c r="F30" s="65">
        <v>0</v>
      </c>
      <c r="G30" s="66">
        <f t="shared" si="0"/>
        <v>0</v>
      </c>
      <c r="H30" s="65">
        <v>59</v>
      </c>
      <c r="I30" s="65">
        <v>206</v>
      </c>
      <c r="J30" s="65">
        <v>0</v>
      </c>
      <c r="K30" s="65">
        <v>0</v>
      </c>
      <c r="L30" s="66">
        <f t="shared" si="1"/>
        <v>0</v>
      </c>
      <c r="M30" s="65">
        <f>H30+C30+'ACP_Agri_9(i)'!C30</f>
        <v>176</v>
      </c>
      <c r="N30" s="65">
        <f>I30+D30+'ACP_Agri_9(i)'!D30</f>
        <v>563</v>
      </c>
      <c r="O30" s="65">
        <f>J30+E30+'ACP_Agri_9(i)'!E30</f>
        <v>135</v>
      </c>
      <c r="P30" s="65">
        <f>K30+F30+'ACP_Agri_9(i)'!F30</f>
        <v>182.82</v>
      </c>
      <c r="Q30" s="66">
        <f t="shared" si="2"/>
        <v>32.47246891651865</v>
      </c>
    </row>
    <row r="31" spans="1:17" x14ac:dyDescent="0.2">
      <c r="A31" s="51">
        <v>25</v>
      </c>
      <c r="B31" s="64" t="s">
        <v>48</v>
      </c>
      <c r="C31" s="65">
        <v>29</v>
      </c>
      <c r="D31" s="65">
        <v>102</v>
      </c>
      <c r="E31" s="65">
        <v>0</v>
      </c>
      <c r="F31" s="65">
        <v>0</v>
      </c>
      <c r="G31" s="66">
        <f t="shared" si="0"/>
        <v>0</v>
      </c>
      <c r="H31" s="65">
        <v>60</v>
      </c>
      <c r="I31" s="65">
        <v>212</v>
      </c>
      <c r="J31" s="65">
        <v>0</v>
      </c>
      <c r="K31" s="65">
        <v>0</v>
      </c>
      <c r="L31" s="66">
        <f t="shared" si="1"/>
        <v>0</v>
      </c>
      <c r="M31" s="65">
        <f>H31+C31+'ACP_Agri_9(i)'!C31</f>
        <v>93</v>
      </c>
      <c r="N31" s="65">
        <f>I31+D31+'ACP_Agri_9(i)'!D31</f>
        <v>324</v>
      </c>
      <c r="O31" s="65">
        <f>J31+E31+'ACP_Agri_9(i)'!E31</f>
        <v>0</v>
      </c>
      <c r="P31" s="65">
        <f>K31+F31+'ACP_Agri_9(i)'!F31</f>
        <v>0</v>
      </c>
      <c r="Q31" s="66">
        <f t="shared" si="2"/>
        <v>0</v>
      </c>
    </row>
    <row r="32" spans="1:17" x14ac:dyDescent="0.2">
      <c r="A32" s="51">
        <v>26</v>
      </c>
      <c r="B32" s="64" t="s">
        <v>195</v>
      </c>
      <c r="C32" s="65">
        <v>68</v>
      </c>
      <c r="D32" s="65">
        <v>240</v>
      </c>
      <c r="E32" s="65">
        <v>0</v>
      </c>
      <c r="F32" s="65">
        <v>0</v>
      </c>
      <c r="G32" s="66">
        <f t="shared" si="0"/>
        <v>0</v>
      </c>
      <c r="H32" s="65">
        <v>30</v>
      </c>
      <c r="I32" s="65">
        <v>106</v>
      </c>
      <c r="J32" s="65">
        <v>14</v>
      </c>
      <c r="K32" s="65">
        <v>261</v>
      </c>
      <c r="L32" s="66">
        <f t="shared" si="1"/>
        <v>246.22641509433961</v>
      </c>
      <c r="M32" s="65">
        <f>H32+C32+'ACP_Agri_9(i)'!C32</f>
        <v>1046</v>
      </c>
      <c r="N32" s="65">
        <f>I32+D32+'ACP_Agri_9(i)'!D32</f>
        <v>2871</v>
      </c>
      <c r="O32" s="65">
        <f>J32+E32+'ACP_Agri_9(i)'!E32</f>
        <v>24961</v>
      </c>
      <c r="P32" s="65">
        <f>K32+F32+'ACP_Agri_9(i)'!F32</f>
        <v>20419</v>
      </c>
      <c r="Q32" s="66">
        <f t="shared" si="2"/>
        <v>711.21560431905255</v>
      </c>
    </row>
    <row r="33" spans="1:17" x14ac:dyDescent="0.2">
      <c r="A33" s="51">
        <v>27</v>
      </c>
      <c r="B33" s="64" t="s">
        <v>196</v>
      </c>
      <c r="C33" s="65">
        <v>32</v>
      </c>
      <c r="D33" s="65">
        <v>113</v>
      </c>
      <c r="E33" s="65">
        <v>0</v>
      </c>
      <c r="F33" s="65">
        <v>0</v>
      </c>
      <c r="G33" s="66">
        <f t="shared" si="0"/>
        <v>0</v>
      </c>
      <c r="H33" s="65">
        <v>12</v>
      </c>
      <c r="I33" s="65">
        <v>42</v>
      </c>
      <c r="J33" s="65">
        <v>0</v>
      </c>
      <c r="K33" s="65">
        <v>0</v>
      </c>
      <c r="L33" s="66">
        <f t="shared" si="1"/>
        <v>0</v>
      </c>
      <c r="M33" s="65">
        <f>H33+C33+'ACP_Agri_9(i)'!C33</f>
        <v>68</v>
      </c>
      <c r="N33" s="65">
        <f>I33+D33+'ACP_Agri_9(i)'!D33</f>
        <v>216</v>
      </c>
      <c r="O33" s="65">
        <f>J33+E33+'ACP_Agri_9(i)'!E33</f>
        <v>0</v>
      </c>
      <c r="P33" s="65">
        <f>K33+F33+'ACP_Agri_9(i)'!F33</f>
        <v>0</v>
      </c>
      <c r="Q33" s="66">
        <f t="shared" si="2"/>
        <v>0</v>
      </c>
    </row>
    <row r="34" spans="1:17" x14ac:dyDescent="0.2">
      <c r="A34" s="51">
        <v>28</v>
      </c>
      <c r="B34" s="64" t="s">
        <v>197</v>
      </c>
      <c r="C34" s="65">
        <v>160</v>
      </c>
      <c r="D34" s="65">
        <v>552</v>
      </c>
      <c r="E34" s="65">
        <v>1</v>
      </c>
      <c r="F34" s="65">
        <v>11</v>
      </c>
      <c r="G34" s="66">
        <f t="shared" si="0"/>
        <v>1.9927536231884058</v>
      </c>
      <c r="H34" s="65">
        <v>186</v>
      </c>
      <c r="I34" s="65">
        <v>648</v>
      </c>
      <c r="J34" s="65">
        <v>8</v>
      </c>
      <c r="K34" s="65">
        <v>1221</v>
      </c>
      <c r="L34" s="66">
        <f t="shared" si="1"/>
        <v>188.42592592592592</v>
      </c>
      <c r="M34" s="65">
        <f>H34+C34+'ACP_Agri_9(i)'!C34</f>
        <v>2254</v>
      </c>
      <c r="N34" s="65">
        <f>I34+D34+'ACP_Agri_9(i)'!D34</f>
        <v>6392</v>
      </c>
      <c r="O34" s="65">
        <f>J34+E34+'ACP_Agri_9(i)'!E34</f>
        <v>4304</v>
      </c>
      <c r="P34" s="65">
        <f>K34+F34+'ACP_Agri_9(i)'!F34</f>
        <v>8310</v>
      </c>
      <c r="Q34" s="66">
        <f t="shared" si="2"/>
        <v>130.00625782227786</v>
      </c>
    </row>
    <row r="35" spans="1:17" x14ac:dyDescent="0.2">
      <c r="A35" s="51">
        <v>29</v>
      </c>
      <c r="B35" s="64" t="s">
        <v>68</v>
      </c>
      <c r="C35" s="65">
        <v>5611</v>
      </c>
      <c r="D35" s="65">
        <v>18666</v>
      </c>
      <c r="E35" s="65">
        <v>6</v>
      </c>
      <c r="F35" s="65">
        <v>135.25</v>
      </c>
      <c r="G35" s="66">
        <f t="shared" si="0"/>
        <v>0.72457944926604523</v>
      </c>
      <c r="H35" s="65">
        <v>2763</v>
      </c>
      <c r="I35" s="65">
        <v>9688</v>
      </c>
      <c r="J35" s="65">
        <v>697</v>
      </c>
      <c r="K35" s="65">
        <v>42900.65</v>
      </c>
      <c r="L35" s="66">
        <f t="shared" si="1"/>
        <v>442.82256399669694</v>
      </c>
      <c r="M35" s="65">
        <f>H35+C35+'ACP_Agri_9(i)'!C35</f>
        <v>57016</v>
      </c>
      <c r="N35" s="65">
        <f>I35+D35+'ACP_Agri_9(i)'!D35</f>
        <v>157183</v>
      </c>
      <c r="O35" s="65">
        <f>J35+E35+'ACP_Agri_9(i)'!E35</f>
        <v>66710</v>
      </c>
      <c r="P35" s="65">
        <f>K35+F35+'ACP_Agri_9(i)'!F35</f>
        <v>218949.16</v>
      </c>
      <c r="Q35" s="66">
        <f t="shared" si="2"/>
        <v>139.29569991665767</v>
      </c>
    </row>
    <row r="36" spans="1:17" x14ac:dyDescent="0.2">
      <c r="A36" s="51">
        <v>30</v>
      </c>
      <c r="B36" s="64" t="s">
        <v>69</v>
      </c>
      <c r="C36" s="65">
        <v>5776</v>
      </c>
      <c r="D36" s="65">
        <v>14442</v>
      </c>
      <c r="E36" s="65">
        <v>23</v>
      </c>
      <c r="F36" s="65">
        <v>2710</v>
      </c>
      <c r="G36" s="66">
        <f t="shared" si="0"/>
        <v>18.764714028527905</v>
      </c>
      <c r="H36" s="65">
        <v>2239</v>
      </c>
      <c r="I36" s="65">
        <v>7836</v>
      </c>
      <c r="J36" s="65">
        <v>98</v>
      </c>
      <c r="K36" s="65">
        <v>21106</v>
      </c>
      <c r="L36" s="66">
        <f t="shared" si="1"/>
        <v>269.34660541092393</v>
      </c>
      <c r="M36" s="65">
        <f>H36+C36+'ACP_Agri_9(i)'!C36</f>
        <v>55070</v>
      </c>
      <c r="N36" s="65">
        <f>I36+D36+'ACP_Agri_9(i)'!D36</f>
        <v>156937</v>
      </c>
      <c r="O36" s="65">
        <f>J36+E36+'ACP_Agri_9(i)'!E36</f>
        <v>97290</v>
      </c>
      <c r="P36" s="65">
        <f>K36+F36+'ACP_Agri_9(i)'!F36</f>
        <v>204052</v>
      </c>
      <c r="Q36" s="66">
        <f t="shared" si="2"/>
        <v>130.02160102461497</v>
      </c>
    </row>
    <row r="37" spans="1:17" x14ac:dyDescent="0.2">
      <c r="A37" s="51">
        <v>31</v>
      </c>
      <c r="B37" s="64" t="s">
        <v>198</v>
      </c>
      <c r="C37" s="65">
        <v>110</v>
      </c>
      <c r="D37" s="65">
        <v>383</v>
      </c>
      <c r="E37" s="65">
        <v>0</v>
      </c>
      <c r="F37" s="65">
        <v>0</v>
      </c>
      <c r="G37" s="66">
        <f t="shared" si="0"/>
        <v>0</v>
      </c>
      <c r="H37" s="65">
        <v>52</v>
      </c>
      <c r="I37" s="65">
        <v>187</v>
      </c>
      <c r="J37" s="65">
        <v>0</v>
      </c>
      <c r="K37" s="65">
        <v>0</v>
      </c>
      <c r="L37" s="66">
        <f t="shared" si="1"/>
        <v>0</v>
      </c>
      <c r="M37" s="65">
        <f>H37+C37+'ACP_Agri_9(i)'!C37</f>
        <v>2936</v>
      </c>
      <c r="N37" s="65">
        <f>I37+D37+'ACP_Agri_9(i)'!D37</f>
        <v>7634</v>
      </c>
      <c r="O37" s="65">
        <f>J37+E37+'ACP_Agri_9(i)'!E37</f>
        <v>36523</v>
      </c>
      <c r="P37" s="65">
        <f>K37+F37+'ACP_Agri_9(i)'!F37</f>
        <v>15049.55</v>
      </c>
      <c r="Q37" s="66">
        <f t="shared" si="2"/>
        <v>197.13845952318576</v>
      </c>
    </row>
    <row r="38" spans="1:17" x14ac:dyDescent="0.2">
      <c r="A38" s="51">
        <v>32</v>
      </c>
      <c r="B38" s="64" t="s">
        <v>199</v>
      </c>
      <c r="C38" s="65">
        <v>767</v>
      </c>
      <c r="D38" s="65">
        <v>3225</v>
      </c>
      <c r="E38" s="65">
        <v>1</v>
      </c>
      <c r="F38" s="65">
        <v>109</v>
      </c>
      <c r="G38" s="66">
        <f t="shared" ref="G38:G59" si="6">F38*100/D38</f>
        <v>3.3798449612403099</v>
      </c>
      <c r="H38" s="65">
        <v>338</v>
      </c>
      <c r="I38" s="65">
        <v>1638</v>
      </c>
      <c r="J38" s="65">
        <v>9</v>
      </c>
      <c r="K38" s="65">
        <v>1676</v>
      </c>
      <c r="L38" s="66">
        <f t="shared" ref="L38:L59" si="7">K38*100/I38</f>
        <v>102.31990231990233</v>
      </c>
      <c r="M38" s="65">
        <f>H38+C38+'ACP_Agri_9(i)'!C38</f>
        <v>7190</v>
      </c>
      <c r="N38" s="65">
        <f>I38+D38+'ACP_Agri_9(i)'!D38</f>
        <v>20838</v>
      </c>
      <c r="O38" s="65">
        <f>J38+E38+'ACP_Agri_9(i)'!E38</f>
        <v>26385</v>
      </c>
      <c r="P38" s="65">
        <f>K38+F38+'ACP_Agri_9(i)'!F38</f>
        <v>72340.77</v>
      </c>
      <c r="Q38" s="66">
        <f t="shared" si="2"/>
        <v>347.15793262309245</v>
      </c>
    </row>
    <row r="39" spans="1:17" x14ac:dyDescent="0.2">
      <c r="A39" s="51">
        <v>33</v>
      </c>
      <c r="B39" s="64" t="s">
        <v>200</v>
      </c>
      <c r="C39" s="65">
        <v>29</v>
      </c>
      <c r="D39" s="65">
        <v>102</v>
      </c>
      <c r="E39" s="65">
        <v>0</v>
      </c>
      <c r="F39" s="65">
        <v>0</v>
      </c>
      <c r="G39" s="66">
        <f t="shared" si="6"/>
        <v>0</v>
      </c>
      <c r="H39" s="65">
        <v>106</v>
      </c>
      <c r="I39" s="65">
        <v>372</v>
      </c>
      <c r="J39" s="65">
        <v>10</v>
      </c>
      <c r="K39" s="65">
        <v>45</v>
      </c>
      <c r="L39" s="66">
        <f t="shared" si="7"/>
        <v>12.096774193548388</v>
      </c>
      <c r="M39" s="65">
        <f>H39+C39+'ACP_Agri_9(i)'!C39</f>
        <v>227</v>
      </c>
      <c r="N39" s="65">
        <f>I39+D39+'ACP_Agri_9(i)'!D39</f>
        <v>713</v>
      </c>
      <c r="O39" s="65">
        <f>J39+E39+'ACP_Agri_9(i)'!E39</f>
        <v>10</v>
      </c>
      <c r="P39" s="65">
        <f>K39+F39+'ACP_Agri_9(i)'!F39</f>
        <v>45</v>
      </c>
      <c r="Q39" s="66">
        <f t="shared" si="2"/>
        <v>6.3113604488078545</v>
      </c>
    </row>
    <row r="40" spans="1:17" x14ac:dyDescent="0.2">
      <c r="A40" s="51">
        <v>34</v>
      </c>
      <c r="B40" s="64" t="s">
        <v>201</v>
      </c>
      <c r="C40" s="65">
        <v>59</v>
      </c>
      <c r="D40" s="65">
        <v>208</v>
      </c>
      <c r="E40" s="65">
        <v>7</v>
      </c>
      <c r="F40" s="65">
        <v>585.66</v>
      </c>
      <c r="G40" s="66">
        <f t="shared" si="6"/>
        <v>281.56730769230768</v>
      </c>
      <c r="H40" s="65">
        <v>148</v>
      </c>
      <c r="I40" s="65">
        <v>519</v>
      </c>
      <c r="J40" s="65">
        <v>4</v>
      </c>
      <c r="K40" s="65">
        <v>68.39</v>
      </c>
      <c r="L40" s="66">
        <f t="shared" si="7"/>
        <v>13.177263969171484</v>
      </c>
      <c r="M40" s="65">
        <f>H40+C40+'ACP_Agri_9(i)'!C40</f>
        <v>635</v>
      </c>
      <c r="N40" s="65">
        <f>I40+D40+'ACP_Agri_9(i)'!D40</f>
        <v>1920</v>
      </c>
      <c r="O40" s="65">
        <f>J40+E40+'ACP_Agri_9(i)'!E40</f>
        <v>76</v>
      </c>
      <c r="P40" s="65">
        <f>K40+F40+'ACP_Agri_9(i)'!F40</f>
        <v>1069.5</v>
      </c>
      <c r="Q40" s="66">
        <f t="shared" si="2"/>
        <v>55.703125</v>
      </c>
    </row>
    <row r="41" spans="1:17" x14ac:dyDescent="0.2">
      <c r="A41" s="51">
        <v>35</v>
      </c>
      <c r="B41" s="64" t="s">
        <v>202</v>
      </c>
      <c r="C41" s="65">
        <v>32</v>
      </c>
      <c r="D41" s="65">
        <v>113</v>
      </c>
      <c r="E41" s="65">
        <v>0</v>
      </c>
      <c r="F41" s="65">
        <v>0</v>
      </c>
      <c r="G41" s="66">
        <f t="shared" si="6"/>
        <v>0</v>
      </c>
      <c r="H41" s="65">
        <v>117</v>
      </c>
      <c r="I41" s="65">
        <v>409</v>
      </c>
      <c r="J41" s="65">
        <v>0</v>
      </c>
      <c r="K41" s="65">
        <v>0</v>
      </c>
      <c r="L41" s="66">
        <f t="shared" si="7"/>
        <v>0</v>
      </c>
      <c r="M41" s="65">
        <f>H41+C41+'ACP_Agri_9(i)'!C41</f>
        <v>222</v>
      </c>
      <c r="N41" s="65">
        <f>I41+D41+'ACP_Agri_9(i)'!D41</f>
        <v>720</v>
      </c>
      <c r="O41" s="65">
        <f>J41+E41+'ACP_Agri_9(i)'!E41</f>
        <v>0</v>
      </c>
      <c r="P41" s="65">
        <f>K41+F41+'ACP_Agri_9(i)'!F41</f>
        <v>0</v>
      </c>
      <c r="Q41" s="66">
        <f t="shared" si="2"/>
        <v>0</v>
      </c>
    </row>
    <row r="42" spans="1:17" x14ac:dyDescent="0.2">
      <c r="A42" s="51">
        <v>36</v>
      </c>
      <c r="B42" s="64" t="s">
        <v>70</v>
      </c>
      <c r="C42" s="65">
        <v>2064</v>
      </c>
      <c r="D42" s="65">
        <v>6884</v>
      </c>
      <c r="E42" s="65">
        <v>0</v>
      </c>
      <c r="F42" s="65">
        <v>0</v>
      </c>
      <c r="G42" s="66">
        <f t="shared" si="6"/>
        <v>0</v>
      </c>
      <c r="H42" s="65">
        <v>448</v>
      </c>
      <c r="I42" s="65">
        <v>1496</v>
      </c>
      <c r="J42" s="65">
        <v>0</v>
      </c>
      <c r="K42" s="65">
        <v>0</v>
      </c>
      <c r="L42" s="66">
        <f t="shared" si="7"/>
        <v>0</v>
      </c>
      <c r="M42" s="65">
        <f>H42+C42+'ACP_Agri_9(i)'!C42</f>
        <v>10936</v>
      </c>
      <c r="N42" s="65">
        <f>I42+D42+'ACP_Agri_9(i)'!D42</f>
        <v>30228</v>
      </c>
      <c r="O42" s="65">
        <f>J42+E42+'ACP_Agri_9(i)'!E42</f>
        <v>0</v>
      </c>
      <c r="P42" s="65">
        <f>K42+F42+'ACP_Agri_9(i)'!F42</f>
        <v>0</v>
      </c>
      <c r="Q42" s="66">
        <f t="shared" si="2"/>
        <v>0</v>
      </c>
    </row>
    <row r="43" spans="1:17" x14ac:dyDescent="0.2">
      <c r="A43" s="51">
        <v>37</v>
      </c>
      <c r="B43" s="64" t="s">
        <v>203</v>
      </c>
      <c r="C43" s="65">
        <v>38</v>
      </c>
      <c r="D43" s="65">
        <v>131</v>
      </c>
      <c r="E43" s="65">
        <v>0</v>
      </c>
      <c r="F43" s="65">
        <v>0</v>
      </c>
      <c r="G43" s="66">
        <f t="shared" si="6"/>
        <v>0</v>
      </c>
      <c r="H43" s="65">
        <v>121</v>
      </c>
      <c r="I43" s="65">
        <v>424</v>
      </c>
      <c r="J43" s="65">
        <v>0</v>
      </c>
      <c r="K43" s="65">
        <v>0</v>
      </c>
      <c r="L43" s="66">
        <f t="shared" si="7"/>
        <v>0</v>
      </c>
      <c r="M43" s="65">
        <f>H43+C43+'ACP_Agri_9(i)'!C43</f>
        <v>795</v>
      </c>
      <c r="N43" s="65">
        <f>I43+D43+'ACP_Agri_9(i)'!D43</f>
        <v>2776</v>
      </c>
      <c r="O43" s="65">
        <f>J43+E43+'ACP_Agri_9(i)'!E43</f>
        <v>0</v>
      </c>
      <c r="P43" s="65">
        <f>K43+F43+'ACP_Agri_9(i)'!F43</f>
        <v>0</v>
      </c>
      <c r="Q43" s="66">
        <f t="shared" si="2"/>
        <v>0</v>
      </c>
    </row>
    <row r="44" spans="1:17" x14ac:dyDescent="0.2">
      <c r="A44" s="51">
        <v>38</v>
      </c>
      <c r="B44" s="64" t="s">
        <v>204</v>
      </c>
      <c r="C44" s="65">
        <v>124</v>
      </c>
      <c r="D44" s="65">
        <v>431</v>
      </c>
      <c r="E44" s="65">
        <v>8</v>
      </c>
      <c r="F44" s="65">
        <v>630</v>
      </c>
      <c r="G44" s="66">
        <f t="shared" si="6"/>
        <v>146.17169373549885</v>
      </c>
      <c r="H44" s="65">
        <v>176</v>
      </c>
      <c r="I44" s="65">
        <v>614</v>
      </c>
      <c r="J44" s="65">
        <v>132</v>
      </c>
      <c r="K44" s="65">
        <v>2918</v>
      </c>
      <c r="L44" s="66">
        <f t="shared" si="7"/>
        <v>475.2442996742671</v>
      </c>
      <c r="M44" s="65">
        <f>H44+C44+'ACP_Agri_9(i)'!C44</f>
        <v>1870</v>
      </c>
      <c r="N44" s="65">
        <f>I44+D44+'ACP_Agri_9(i)'!D44</f>
        <v>5248</v>
      </c>
      <c r="O44" s="65">
        <f>J44+E44+'ACP_Agri_9(i)'!E44</f>
        <v>34144</v>
      </c>
      <c r="P44" s="65">
        <f>K44+F44+'ACP_Agri_9(i)'!F44</f>
        <v>20868</v>
      </c>
      <c r="Q44" s="66">
        <f t="shared" si="2"/>
        <v>397.63719512195121</v>
      </c>
    </row>
    <row r="45" spans="1:17" x14ac:dyDescent="0.2">
      <c r="A45" s="51">
        <v>39</v>
      </c>
      <c r="B45" s="64" t="s">
        <v>205</v>
      </c>
      <c r="C45" s="65">
        <v>32</v>
      </c>
      <c r="D45" s="65">
        <v>113</v>
      </c>
      <c r="E45" s="65">
        <v>0</v>
      </c>
      <c r="F45" s="65">
        <v>0</v>
      </c>
      <c r="G45" s="66">
        <f t="shared" si="6"/>
        <v>0</v>
      </c>
      <c r="H45" s="65">
        <v>125</v>
      </c>
      <c r="I45" s="65">
        <v>438</v>
      </c>
      <c r="J45" s="65">
        <v>0</v>
      </c>
      <c r="K45" s="65">
        <v>0</v>
      </c>
      <c r="L45" s="66">
        <f t="shared" si="7"/>
        <v>0</v>
      </c>
      <c r="M45" s="65">
        <f>H45+C45+'ACP_Agri_9(i)'!C45</f>
        <v>224</v>
      </c>
      <c r="N45" s="65">
        <f>I45+D45+'ACP_Agri_9(i)'!D45</f>
        <v>724</v>
      </c>
      <c r="O45" s="65">
        <f>J45+E45+'ACP_Agri_9(i)'!E45</f>
        <v>6</v>
      </c>
      <c r="P45" s="65">
        <f>K45+F45+'ACP_Agri_9(i)'!F45</f>
        <v>10</v>
      </c>
      <c r="Q45" s="66">
        <f t="shared" si="2"/>
        <v>1.3812154696132597</v>
      </c>
    </row>
    <row r="46" spans="1:17" x14ac:dyDescent="0.2">
      <c r="A46" s="51">
        <v>40</v>
      </c>
      <c r="B46" s="64" t="s">
        <v>74</v>
      </c>
      <c r="C46" s="65">
        <v>0</v>
      </c>
      <c r="D46" s="65">
        <v>0</v>
      </c>
      <c r="E46" s="65">
        <v>0</v>
      </c>
      <c r="F46" s="65">
        <v>0</v>
      </c>
      <c r="G46" s="66" t="e">
        <f t="shared" si="6"/>
        <v>#DIV/0!</v>
      </c>
      <c r="H46" s="65">
        <v>0</v>
      </c>
      <c r="I46" s="65">
        <v>0</v>
      </c>
      <c r="J46" s="65">
        <v>0</v>
      </c>
      <c r="K46" s="65">
        <v>0</v>
      </c>
      <c r="L46" s="66" t="e">
        <f t="shared" si="7"/>
        <v>#DIV/0!</v>
      </c>
      <c r="M46" s="65">
        <f>H46+C46+'ACP_Agri_9(i)'!C46</f>
        <v>116</v>
      </c>
      <c r="N46" s="65">
        <f>I46+D46+'ACP_Agri_9(i)'!D46</f>
        <v>430</v>
      </c>
      <c r="O46" s="65">
        <f>J46+E46+'ACP_Agri_9(i)'!E46</f>
        <v>0</v>
      </c>
      <c r="P46" s="65">
        <f>K46+F46+'ACP_Agri_9(i)'!F46</f>
        <v>0</v>
      </c>
      <c r="Q46" s="66">
        <f t="shared" si="2"/>
        <v>0</v>
      </c>
    </row>
    <row r="47" spans="1:17" x14ac:dyDescent="0.2">
      <c r="A47" s="51">
        <v>41</v>
      </c>
      <c r="B47" s="64" t="s">
        <v>206</v>
      </c>
      <c r="C47" s="65">
        <v>16</v>
      </c>
      <c r="D47" s="65">
        <v>57</v>
      </c>
      <c r="E47" s="65">
        <v>0</v>
      </c>
      <c r="F47" s="65">
        <v>0</v>
      </c>
      <c r="G47" s="66">
        <f t="shared" si="6"/>
        <v>0</v>
      </c>
      <c r="H47" s="65">
        <v>16</v>
      </c>
      <c r="I47" s="65">
        <v>57</v>
      </c>
      <c r="J47" s="65">
        <v>0</v>
      </c>
      <c r="K47" s="65">
        <v>0</v>
      </c>
      <c r="L47" s="66">
        <f t="shared" si="7"/>
        <v>0</v>
      </c>
      <c r="M47" s="65">
        <f>H47+C47+'ACP_Agri_9(i)'!C47</f>
        <v>160</v>
      </c>
      <c r="N47" s="65">
        <f>I47+D47+'ACP_Agri_9(i)'!D47</f>
        <v>448</v>
      </c>
      <c r="O47" s="65">
        <f>J47+E47+'ACP_Agri_9(i)'!E47</f>
        <v>0</v>
      </c>
      <c r="P47" s="65">
        <f>K47+F47+'ACP_Agri_9(i)'!F47</f>
        <v>0</v>
      </c>
      <c r="Q47" s="66">
        <f t="shared" si="2"/>
        <v>0</v>
      </c>
    </row>
    <row r="48" spans="1:17" x14ac:dyDescent="0.2">
      <c r="A48" s="51">
        <v>42</v>
      </c>
      <c r="B48" s="64" t="s">
        <v>73</v>
      </c>
      <c r="C48" s="65">
        <v>203</v>
      </c>
      <c r="D48" s="65">
        <v>734</v>
      </c>
      <c r="E48" s="65">
        <v>34</v>
      </c>
      <c r="F48" s="65">
        <v>1172</v>
      </c>
      <c r="G48" s="66">
        <f t="shared" si="6"/>
        <v>159.67302452316076</v>
      </c>
      <c r="H48" s="65">
        <v>209</v>
      </c>
      <c r="I48" s="65">
        <v>742</v>
      </c>
      <c r="J48" s="65">
        <v>86</v>
      </c>
      <c r="K48" s="65">
        <v>15509</v>
      </c>
      <c r="L48" s="66">
        <f t="shared" si="7"/>
        <v>2090.1617250673853</v>
      </c>
      <c r="M48" s="65">
        <f>H48+C48+'ACP_Agri_9(i)'!C48</f>
        <v>4023</v>
      </c>
      <c r="N48" s="65">
        <f>I48+D48+'ACP_Agri_9(i)'!D48</f>
        <v>12630</v>
      </c>
      <c r="O48" s="65">
        <f>J48+E48+'ACP_Agri_9(i)'!E48</f>
        <v>19971</v>
      </c>
      <c r="P48" s="65">
        <f>K48+F48+'ACP_Agri_9(i)'!F48</f>
        <v>21986</v>
      </c>
      <c r="Q48" s="66">
        <f t="shared" si="2"/>
        <v>174.0775930324624</v>
      </c>
    </row>
    <row r="49" spans="1:21" s="69" customFormat="1" x14ac:dyDescent="0.2">
      <c r="A49" s="317"/>
      <c r="B49" s="67" t="s">
        <v>298</v>
      </c>
      <c r="C49" s="68">
        <f>SUM(C28:C48)</f>
        <v>20059</v>
      </c>
      <c r="D49" s="68">
        <f t="shared" ref="D49:F49" si="8">SUM(D28:D48)</f>
        <v>56108</v>
      </c>
      <c r="E49" s="68">
        <f t="shared" si="8"/>
        <v>84</v>
      </c>
      <c r="F49" s="68">
        <f t="shared" si="8"/>
        <v>5412.11</v>
      </c>
      <c r="G49" s="63">
        <f t="shared" si="6"/>
        <v>9.6458793754901269</v>
      </c>
      <c r="H49" s="68">
        <f>SUM(H28:H48)</f>
        <v>10325</v>
      </c>
      <c r="I49" s="68">
        <f t="shared" ref="I49:K49" si="9">SUM(I28:I48)</f>
        <v>35464</v>
      </c>
      <c r="J49" s="68">
        <f t="shared" si="9"/>
        <v>1139</v>
      </c>
      <c r="K49" s="68">
        <f t="shared" si="9"/>
        <v>96853.099999999991</v>
      </c>
      <c r="L49" s="63">
        <f t="shared" si="7"/>
        <v>273.10258290096999</v>
      </c>
      <c r="M49" s="68">
        <f>SUM(M28:M48)</f>
        <v>186202</v>
      </c>
      <c r="N49" s="68">
        <f t="shared" ref="N49:P49" si="10">SUM(N28:N48)</f>
        <v>526730</v>
      </c>
      <c r="O49" s="68">
        <f t="shared" si="10"/>
        <v>327719</v>
      </c>
      <c r="P49" s="68">
        <f t="shared" si="10"/>
        <v>631898.53</v>
      </c>
      <c r="Q49" s="63">
        <f t="shared" si="2"/>
        <v>119.96630721622084</v>
      </c>
      <c r="R49" s="72">
        <f>N49+N27</f>
        <v>5990075</v>
      </c>
      <c r="S49" s="72"/>
      <c r="T49" s="72">
        <f t="shared" ref="T49" si="11">P49+P27</f>
        <v>3198818.3200000003</v>
      </c>
      <c r="U49" s="72">
        <f>T49*100/R49</f>
        <v>53.401974432707433</v>
      </c>
    </row>
    <row r="50" spans="1:21" x14ac:dyDescent="0.2">
      <c r="A50" s="51">
        <v>43</v>
      </c>
      <c r="B50" s="64" t="s">
        <v>43</v>
      </c>
      <c r="C50" s="65">
        <v>5839</v>
      </c>
      <c r="D50" s="65">
        <v>11110</v>
      </c>
      <c r="E50" s="65">
        <v>0</v>
      </c>
      <c r="F50" s="65">
        <v>0</v>
      </c>
      <c r="G50" s="66">
        <f t="shared" si="6"/>
        <v>0</v>
      </c>
      <c r="H50" s="65">
        <v>1607</v>
      </c>
      <c r="I50" s="65">
        <v>4534</v>
      </c>
      <c r="J50" s="65">
        <v>0</v>
      </c>
      <c r="K50" s="65">
        <v>0</v>
      </c>
      <c r="L50" s="66">
        <f t="shared" si="7"/>
        <v>0</v>
      </c>
      <c r="M50" s="65">
        <f>H50+C50+'ACP_Agri_9(i)'!C50</f>
        <v>131038</v>
      </c>
      <c r="N50" s="65">
        <f>I50+D50+'ACP_Agri_9(i)'!D50</f>
        <v>388742</v>
      </c>
      <c r="O50" s="65">
        <f>J50+E50+'ACP_Agri_9(i)'!E50</f>
        <v>89156</v>
      </c>
      <c r="P50" s="65">
        <f>K50+F50+'ACP_Agri_9(i)'!F50</f>
        <v>94293.62</v>
      </c>
      <c r="Q50" s="66">
        <f t="shared" si="2"/>
        <v>24.256092729882543</v>
      </c>
    </row>
    <row r="51" spans="1:21" x14ac:dyDescent="0.2">
      <c r="A51" s="51">
        <v>44</v>
      </c>
      <c r="B51" s="64" t="s">
        <v>207</v>
      </c>
      <c r="C51" s="65">
        <v>2250</v>
      </c>
      <c r="D51" s="65">
        <v>3536</v>
      </c>
      <c r="E51" s="65">
        <v>0</v>
      </c>
      <c r="F51" s="65">
        <v>0</v>
      </c>
      <c r="G51" s="66">
        <f t="shared" si="6"/>
        <v>0</v>
      </c>
      <c r="H51" s="65">
        <v>3045</v>
      </c>
      <c r="I51" s="65">
        <v>4101</v>
      </c>
      <c r="J51" s="65">
        <v>0</v>
      </c>
      <c r="K51" s="65">
        <v>0</v>
      </c>
      <c r="L51" s="66">
        <f t="shared" si="7"/>
        <v>0</v>
      </c>
      <c r="M51" s="65">
        <f>H51+C51+'ACP_Agri_9(i)'!C51</f>
        <v>119752</v>
      </c>
      <c r="N51" s="65">
        <f>I51+D51+'ACP_Agri_9(i)'!D51</f>
        <v>297344</v>
      </c>
      <c r="O51" s="65">
        <f>J51+E51+'ACP_Agri_9(i)'!E51</f>
        <v>109050</v>
      </c>
      <c r="P51" s="65">
        <f>K51+F51+'ACP_Agri_9(i)'!F51</f>
        <v>87249</v>
      </c>
      <c r="Q51" s="66">
        <f t="shared" si="2"/>
        <v>29.342781424881618</v>
      </c>
    </row>
    <row r="52" spans="1:21" x14ac:dyDescent="0.2">
      <c r="A52" s="51">
        <v>45</v>
      </c>
      <c r="B52" s="64" t="s">
        <v>49</v>
      </c>
      <c r="C52" s="65">
        <v>9962</v>
      </c>
      <c r="D52" s="65">
        <v>20699</v>
      </c>
      <c r="E52" s="65">
        <v>0</v>
      </c>
      <c r="F52" s="65">
        <v>0</v>
      </c>
      <c r="G52" s="66">
        <f t="shared" si="6"/>
        <v>0</v>
      </c>
      <c r="H52" s="65">
        <v>6797</v>
      </c>
      <c r="I52" s="65">
        <v>19627</v>
      </c>
      <c r="J52" s="65">
        <v>0</v>
      </c>
      <c r="K52" s="65">
        <v>0</v>
      </c>
      <c r="L52" s="66">
        <f t="shared" si="7"/>
        <v>0</v>
      </c>
      <c r="M52" s="65">
        <f>H52+C52+'ACP_Agri_9(i)'!C52</f>
        <v>201989</v>
      </c>
      <c r="N52" s="65">
        <f>I52+D52+'ACP_Agri_9(i)'!D52</f>
        <v>513985</v>
      </c>
      <c r="O52" s="65">
        <f>J52+E52+'ACP_Agri_9(i)'!E52</f>
        <v>155396</v>
      </c>
      <c r="P52" s="65">
        <f>K52+F52+'ACP_Agri_9(i)'!F52</f>
        <v>204868.67</v>
      </c>
      <c r="Q52" s="66">
        <f t="shared" si="2"/>
        <v>39.858881095751819</v>
      </c>
    </row>
    <row r="53" spans="1:21" s="69" customFormat="1" x14ac:dyDescent="0.2">
      <c r="A53" s="317"/>
      <c r="B53" s="67" t="s">
        <v>308</v>
      </c>
      <c r="C53" s="68">
        <f>SUM(C50:C52)</f>
        <v>18051</v>
      </c>
      <c r="D53" s="68">
        <f t="shared" ref="D53:F53" si="12">SUM(D50:D52)</f>
        <v>35345</v>
      </c>
      <c r="E53" s="68">
        <f t="shared" si="12"/>
        <v>0</v>
      </c>
      <c r="F53" s="68">
        <f t="shared" si="12"/>
        <v>0</v>
      </c>
      <c r="G53" s="63">
        <f t="shared" si="6"/>
        <v>0</v>
      </c>
      <c r="H53" s="68">
        <f>SUM(H50:H52)</f>
        <v>11449</v>
      </c>
      <c r="I53" s="68">
        <f t="shared" ref="I53:K53" si="13">SUM(I50:I52)</f>
        <v>28262</v>
      </c>
      <c r="J53" s="68">
        <f t="shared" si="13"/>
        <v>0</v>
      </c>
      <c r="K53" s="68">
        <f t="shared" si="13"/>
        <v>0</v>
      </c>
      <c r="L53" s="63">
        <f t="shared" si="7"/>
        <v>0</v>
      </c>
      <c r="M53" s="68">
        <f>SUM(M50:M52)</f>
        <v>452779</v>
      </c>
      <c r="N53" s="68">
        <f t="shared" ref="N53:P53" si="14">SUM(N50:N52)</f>
        <v>1200071</v>
      </c>
      <c r="O53" s="68">
        <f t="shared" si="14"/>
        <v>353602</v>
      </c>
      <c r="P53" s="68">
        <f t="shared" si="14"/>
        <v>386411.29000000004</v>
      </c>
      <c r="Q53" s="63">
        <f t="shared" si="2"/>
        <v>32.199035723719682</v>
      </c>
      <c r="R53" s="72"/>
    </row>
    <row r="54" spans="1:21" x14ac:dyDescent="0.2">
      <c r="A54" s="51">
        <v>46</v>
      </c>
      <c r="B54" s="64" t="s">
        <v>299</v>
      </c>
      <c r="C54" s="65">
        <v>16</v>
      </c>
      <c r="D54" s="65">
        <v>55</v>
      </c>
      <c r="E54" s="65">
        <v>0</v>
      </c>
      <c r="F54" s="65">
        <v>0</v>
      </c>
      <c r="G54" s="66">
        <f t="shared" si="6"/>
        <v>0</v>
      </c>
      <c r="H54" s="65">
        <v>22</v>
      </c>
      <c r="I54" s="65">
        <v>75</v>
      </c>
      <c r="J54" s="65">
        <v>0</v>
      </c>
      <c r="K54" s="65">
        <v>0</v>
      </c>
      <c r="L54" s="66">
        <f t="shared" si="7"/>
        <v>0</v>
      </c>
      <c r="M54" s="65">
        <f>H54+C54+'ACP_Agri_9(i)'!C54</f>
        <v>527</v>
      </c>
      <c r="N54" s="65">
        <f>I54+D54+'ACP_Agri_9(i)'!D54</f>
        <v>1401</v>
      </c>
      <c r="O54" s="65">
        <f>J54+E54+'ACP_Agri_9(i)'!E54</f>
        <v>0</v>
      </c>
      <c r="P54" s="65">
        <f>K54+F54+'ACP_Agri_9(i)'!F54</f>
        <v>0</v>
      </c>
      <c r="Q54" s="66">
        <f t="shared" si="2"/>
        <v>0</v>
      </c>
    </row>
    <row r="55" spans="1:21" x14ac:dyDescent="0.2">
      <c r="A55" s="51">
        <v>47</v>
      </c>
      <c r="B55" s="64" t="s">
        <v>232</v>
      </c>
      <c r="C55" s="65">
        <v>21219</v>
      </c>
      <c r="D55" s="65">
        <v>30718</v>
      </c>
      <c r="E55" s="65">
        <v>0</v>
      </c>
      <c r="F55" s="65">
        <v>0</v>
      </c>
      <c r="G55" s="66">
        <f t="shared" si="6"/>
        <v>0</v>
      </c>
      <c r="H55" s="65">
        <v>7905</v>
      </c>
      <c r="I55" s="65">
        <v>19230</v>
      </c>
      <c r="J55" s="65">
        <v>0</v>
      </c>
      <c r="K55" s="65">
        <v>0</v>
      </c>
      <c r="L55" s="66">
        <f t="shared" si="7"/>
        <v>0</v>
      </c>
      <c r="M55" s="65">
        <f>H55+C55+'ACP_Agri_9(i)'!C55</f>
        <v>951895</v>
      </c>
      <c r="N55" s="65">
        <f>I55+D55+'ACP_Agri_9(i)'!D55</f>
        <v>2294295</v>
      </c>
      <c r="O55" s="65">
        <f>J55+E55+'ACP_Agri_9(i)'!E55</f>
        <v>1781829</v>
      </c>
      <c r="P55" s="65">
        <f>K55+F55+'ACP_Agri_9(i)'!F55</f>
        <v>1156404.28</v>
      </c>
      <c r="Q55" s="66">
        <f t="shared" si="2"/>
        <v>50.40346947537261</v>
      </c>
    </row>
    <row r="56" spans="1:21" x14ac:dyDescent="0.2">
      <c r="A56" s="51">
        <v>48</v>
      </c>
      <c r="B56" s="64" t="s">
        <v>300</v>
      </c>
      <c r="C56" s="65">
        <v>0</v>
      </c>
      <c r="D56" s="65">
        <v>0</v>
      </c>
      <c r="E56" s="65">
        <v>0</v>
      </c>
      <c r="F56" s="65">
        <v>0</v>
      </c>
      <c r="G56" s="66" t="e">
        <f t="shared" si="6"/>
        <v>#DIV/0!</v>
      </c>
      <c r="H56" s="65">
        <v>0</v>
      </c>
      <c r="I56" s="65">
        <v>0</v>
      </c>
      <c r="J56" s="65">
        <v>0</v>
      </c>
      <c r="K56" s="65">
        <v>0</v>
      </c>
      <c r="L56" s="66" t="e">
        <f t="shared" si="7"/>
        <v>#DIV/0!</v>
      </c>
      <c r="M56" s="65">
        <f>H56+C56+'ACP_Agri_9(i)'!C56</f>
        <v>118</v>
      </c>
      <c r="N56" s="65">
        <f>I56+D56+'ACP_Agri_9(i)'!D56</f>
        <v>437</v>
      </c>
      <c r="O56" s="65">
        <f>J56+E56+'ACP_Agri_9(i)'!E56</f>
        <v>0</v>
      </c>
      <c r="P56" s="65">
        <f>K56+F56+'ACP_Agri_9(i)'!F56</f>
        <v>0</v>
      </c>
      <c r="Q56" s="66">
        <f t="shared" si="2"/>
        <v>0</v>
      </c>
    </row>
    <row r="57" spans="1:21" x14ac:dyDescent="0.2">
      <c r="A57" s="51">
        <v>49</v>
      </c>
      <c r="B57" s="64" t="s">
        <v>306</v>
      </c>
      <c r="C57" s="65">
        <v>16</v>
      </c>
      <c r="D57" s="65">
        <v>55</v>
      </c>
      <c r="E57" s="65">
        <v>0</v>
      </c>
      <c r="F57" s="65">
        <v>0</v>
      </c>
      <c r="G57" s="66">
        <f t="shared" si="6"/>
        <v>0</v>
      </c>
      <c r="H57" s="65">
        <v>16</v>
      </c>
      <c r="I57" s="65">
        <v>57</v>
      </c>
      <c r="J57" s="65">
        <v>0</v>
      </c>
      <c r="K57" s="65">
        <v>0</v>
      </c>
      <c r="L57" s="66">
        <f t="shared" si="7"/>
        <v>0</v>
      </c>
      <c r="M57" s="65">
        <f>H57+C57+'ACP_Agri_9(i)'!C57</f>
        <v>171</v>
      </c>
      <c r="N57" s="65">
        <f>I57+D57+'ACP_Agri_9(i)'!D57</f>
        <v>474</v>
      </c>
      <c r="O57" s="65">
        <f>J57+E57+'ACP_Agri_9(i)'!E57</f>
        <v>0</v>
      </c>
      <c r="P57" s="65">
        <f>K57+F57+'ACP_Agri_9(i)'!F57</f>
        <v>0</v>
      </c>
      <c r="Q57" s="66">
        <f t="shared" si="2"/>
        <v>0</v>
      </c>
    </row>
    <row r="58" spans="1:21" s="69" customFormat="1" x14ac:dyDescent="0.2">
      <c r="A58" s="317"/>
      <c r="B58" s="67" t="s">
        <v>301</v>
      </c>
      <c r="C58" s="68">
        <f>SUM(C54:C57)</f>
        <v>21251</v>
      </c>
      <c r="D58" s="68">
        <f t="shared" ref="D58:F58" si="15">SUM(D54:D57)</f>
        <v>30828</v>
      </c>
      <c r="E58" s="68">
        <f t="shared" si="15"/>
        <v>0</v>
      </c>
      <c r="F58" s="68">
        <f t="shared" si="15"/>
        <v>0</v>
      </c>
      <c r="G58" s="63">
        <f t="shared" si="6"/>
        <v>0</v>
      </c>
      <c r="H58" s="68">
        <f>SUM(H54:H57)</f>
        <v>7943</v>
      </c>
      <c r="I58" s="68">
        <f t="shared" ref="I58:K58" si="16">SUM(I54:I57)</f>
        <v>19362</v>
      </c>
      <c r="J58" s="68">
        <f t="shared" si="16"/>
        <v>0</v>
      </c>
      <c r="K58" s="68">
        <f t="shared" si="16"/>
        <v>0</v>
      </c>
      <c r="L58" s="63">
        <f t="shared" si="7"/>
        <v>0</v>
      </c>
      <c r="M58" s="68">
        <f>SUM(M54:M57)</f>
        <v>952711</v>
      </c>
      <c r="N58" s="68">
        <f t="shared" ref="N58:P58" si="17">SUM(N54:N57)</f>
        <v>2296607</v>
      </c>
      <c r="O58" s="68">
        <f t="shared" si="17"/>
        <v>1781829</v>
      </c>
      <c r="P58" s="68">
        <f t="shared" si="17"/>
        <v>1156404.28</v>
      </c>
      <c r="Q58" s="63">
        <f t="shared" si="2"/>
        <v>50.352728176827817</v>
      </c>
      <c r="R58" s="72"/>
    </row>
    <row r="59" spans="1:21" s="69" customFormat="1" x14ac:dyDescent="0.2">
      <c r="A59" s="317"/>
      <c r="B59" s="67" t="s">
        <v>233</v>
      </c>
      <c r="C59" s="68">
        <f>C58+C53+C49+C27</f>
        <v>187088</v>
      </c>
      <c r="D59" s="68">
        <f t="shared" ref="D59:P59" si="18">D58+D53+D49+D27</f>
        <v>390511</v>
      </c>
      <c r="E59" s="68">
        <f t="shared" si="18"/>
        <v>8445</v>
      </c>
      <c r="F59" s="68">
        <f t="shared" si="18"/>
        <v>36982.449999999997</v>
      </c>
      <c r="G59" s="63">
        <f t="shared" si="6"/>
        <v>9.4702710038897742</v>
      </c>
      <c r="H59" s="68">
        <f t="shared" si="18"/>
        <v>95098</v>
      </c>
      <c r="I59" s="68">
        <f t="shared" si="18"/>
        <v>258864</v>
      </c>
      <c r="J59" s="68">
        <f t="shared" si="18"/>
        <v>14921</v>
      </c>
      <c r="K59" s="68">
        <f t="shared" si="18"/>
        <v>214634.93</v>
      </c>
      <c r="L59" s="63">
        <f t="shared" si="7"/>
        <v>82.914167284751841</v>
      </c>
      <c r="M59" s="68">
        <f t="shared" si="18"/>
        <v>3700878</v>
      </c>
      <c r="N59" s="68">
        <f t="shared" si="18"/>
        <v>9486753</v>
      </c>
      <c r="O59" s="68">
        <f t="shared" si="18"/>
        <v>3559730</v>
      </c>
      <c r="P59" s="68">
        <f t="shared" si="18"/>
        <v>4741633.8900000006</v>
      </c>
      <c r="Q59" s="63">
        <f t="shared" si="2"/>
        <v>49.981631122893162</v>
      </c>
      <c r="R59" s="72"/>
    </row>
    <row r="61" spans="1:21" x14ac:dyDescent="0.2">
      <c r="H61" s="72" t="s">
        <v>1082</v>
      </c>
    </row>
    <row r="62" spans="1:21" x14ac:dyDescent="0.2">
      <c r="B62" s="241"/>
    </row>
  </sheetData>
  <autoFilter ref="M5:P59"/>
  <mergeCells count="15">
    <mergeCell ref="Q4:Q5"/>
    <mergeCell ref="A1:P1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pageMargins left="1.7" right="0.7" top="0.25" bottom="0.2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3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G61" sqref="G61"/>
    </sheetView>
  </sheetViews>
  <sheetFormatPr defaultColWidth="4.42578125" defaultRowHeight="13.5" x14ac:dyDescent="0.2"/>
  <cols>
    <col min="1" max="1" width="4.42578125" style="78"/>
    <col min="2" max="2" width="23.140625" style="78" customWidth="1"/>
    <col min="3" max="3" width="10.5703125" style="82" bestFit="1" customWidth="1"/>
    <col min="4" max="4" width="11.140625" style="82" bestFit="1" customWidth="1"/>
    <col min="5" max="5" width="10.42578125" style="82" bestFit="1" customWidth="1"/>
    <col min="6" max="6" width="10.140625" style="82" bestFit="1" customWidth="1"/>
    <col min="7" max="7" width="8" style="82" customWidth="1"/>
    <col min="8" max="8" width="10.42578125" style="82" bestFit="1" customWidth="1"/>
    <col min="9" max="9" width="8" style="82" customWidth="1"/>
    <col min="10" max="10" width="9.85546875" style="82" bestFit="1" customWidth="1"/>
    <col min="11" max="12" width="7.140625" style="82" customWidth="1"/>
    <col min="13" max="13" width="10.140625" style="82" bestFit="1" customWidth="1"/>
    <col min="14" max="14" width="8.5703125" style="82" customWidth="1"/>
    <col min="15" max="15" width="9.42578125" style="82" bestFit="1" customWidth="1"/>
    <col min="16" max="16" width="10.140625" style="82" bestFit="1" customWidth="1"/>
    <col min="17" max="17" width="9.5703125" style="84" customWidth="1"/>
    <col min="18" max="16384" width="4.42578125" style="78"/>
  </cols>
  <sheetData>
    <row r="1" spans="1:17" s="53" customFormat="1" ht="18.75" x14ac:dyDescent="0.2">
      <c r="A1" s="416" t="s">
        <v>735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70"/>
    </row>
    <row r="2" spans="1:17" s="53" customFormat="1" x14ac:dyDescent="0.2">
      <c r="B2" s="69" t="s">
        <v>128</v>
      </c>
      <c r="C2" s="73"/>
      <c r="D2" s="73"/>
      <c r="E2" s="72"/>
      <c r="F2" s="72"/>
      <c r="G2" s="72"/>
      <c r="H2" s="72"/>
      <c r="I2" s="72"/>
      <c r="J2" s="72"/>
      <c r="K2" s="72" t="s">
        <v>137</v>
      </c>
      <c r="L2" s="72"/>
      <c r="M2" s="72"/>
      <c r="N2" s="73" t="s">
        <v>151</v>
      </c>
      <c r="O2" s="72"/>
      <c r="P2" s="72"/>
      <c r="Q2" s="70"/>
    </row>
    <row r="3" spans="1:17" s="53" customFormat="1" ht="15" customHeight="1" x14ac:dyDescent="0.2">
      <c r="A3" s="417" t="s">
        <v>114</v>
      </c>
      <c r="B3" s="417" t="s">
        <v>97</v>
      </c>
      <c r="C3" s="426" t="s">
        <v>313</v>
      </c>
      <c r="D3" s="430"/>
      <c r="E3" s="420" t="s">
        <v>736</v>
      </c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2"/>
      <c r="Q3" s="415" t="s">
        <v>152</v>
      </c>
    </row>
    <row r="4" spans="1:17" s="53" customFormat="1" ht="15" customHeight="1" x14ac:dyDescent="0.2">
      <c r="A4" s="417"/>
      <c r="B4" s="417"/>
      <c r="C4" s="428"/>
      <c r="D4" s="431"/>
      <c r="E4" s="420" t="s">
        <v>121</v>
      </c>
      <c r="F4" s="422"/>
      <c r="G4" s="420" t="s">
        <v>122</v>
      </c>
      <c r="H4" s="422"/>
      <c r="I4" s="420" t="s">
        <v>123</v>
      </c>
      <c r="J4" s="422"/>
      <c r="K4" s="420" t="s">
        <v>124</v>
      </c>
      <c r="L4" s="422"/>
      <c r="M4" s="420" t="s">
        <v>126</v>
      </c>
      <c r="N4" s="422"/>
      <c r="O4" s="420" t="s">
        <v>150</v>
      </c>
      <c r="P4" s="422"/>
      <c r="Q4" s="415"/>
    </row>
    <row r="5" spans="1:17" s="53" customFormat="1" ht="15" customHeight="1" x14ac:dyDescent="0.2">
      <c r="A5" s="417"/>
      <c r="B5" s="417"/>
      <c r="C5" s="248" t="s">
        <v>30</v>
      </c>
      <c r="D5" s="248" t="s">
        <v>17</v>
      </c>
      <c r="E5" s="248" t="s">
        <v>30</v>
      </c>
      <c r="F5" s="248" t="s">
        <v>17</v>
      </c>
      <c r="G5" s="248" t="s">
        <v>30</v>
      </c>
      <c r="H5" s="248" t="s">
        <v>17</v>
      </c>
      <c r="I5" s="248" t="s">
        <v>30</v>
      </c>
      <c r="J5" s="248" t="s">
        <v>17</v>
      </c>
      <c r="K5" s="248" t="s">
        <v>30</v>
      </c>
      <c r="L5" s="248" t="s">
        <v>17</v>
      </c>
      <c r="M5" s="248" t="s">
        <v>30</v>
      </c>
      <c r="N5" s="248" t="s">
        <v>17</v>
      </c>
      <c r="O5" s="248" t="s">
        <v>30</v>
      </c>
      <c r="P5" s="248" t="s">
        <v>17</v>
      </c>
      <c r="Q5" s="415"/>
    </row>
    <row r="6" spans="1:17" s="53" customFormat="1" x14ac:dyDescent="0.2">
      <c r="A6" s="51">
        <v>1</v>
      </c>
      <c r="B6" s="52" t="s">
        <v>52</v>
      </c>
      <c r="C6" s="65">
        <v>15061</v>
      </c>
      <c r="D6" s="65">
        <v>64945</v>
      </c>
      <c r="E6" s="65">
        <v>5234</v>
      </c>
      <c r="F6" s="65">
        <v>13538</v>
      </c>
      <c r="G6" s="65">
        <v>1159</v>
      </c>
      <c r="H6" s="65">
        <v>21699</v>
      </c>
      <c r="I6" s="65">
        <v>25</v>
      </c>
      <c r="J6" s="65">
        <v>4823</v>
      </c>
      <c r="K6" s="65">
        <v>31</v>
      </c>
      <c r="L6" s="65">
        <v>204</v>
      </c>
      <c r="M6" s="65">
        <v>0</v>
      </c>
      <c r="N6" s="65">
        <v>0</v>
      </c>
      <c r="O6" s="65">
        <f t="shared" ref="O6:O26" si="0">E6+G6+I6+K6+M6</f>
        <v>6449</v>
      </c>
      <c r="P6" s="65">
        <f t="shared" ref="P6:P26" si="1">F6+H6+J6+L6+N6</f>
        <v>40264</v>
      </c>
      <c r="Q6" s="66">
        <f t="shared" ref="Q6:Q37" si="2">P6*100/D6</f>
        <v>61.997074447609513</v>
      </c>
    </row>
    <row r="7" spans="1:17" x14ac:dyDescent="0.2">
      <c r="A7" s="51">
        <v>2</v>
      </c>
      <c r="B7" s="52" t="s">
        <v>53</v>
      </c>
      <c r="C7" s="85">
        <v>3969</v>
      </c>
      <c r="D7" s="85">
        <v>15217</v>
      </c>
      <c r="E7" s="85">
        <v>1367</v>
      </c>
      <c r="F7" s="85">
        <v>1700</v>
      </c>
      <c r="G7" s="85">
        <v>72</v>
      </c>
      <c r="H7" s="85">
        <v>1820</v>
      </c>
      <c r="I7" s="85">
        <v>10</v>
      </c>
      <c r="J7" s="85">
        <v>3050</v>
      </c>
      <c r="K7" s="85">
        <v>25</v>
      </c>
      <c r="L7" s="85">
        <v>70</v>
      </c>
      <c r="M7" s="85">
        <v>0</v>
      </c>
      <c r="N7" s="85">
        <v>0</v>
      </c>
      <c r="O7" s="65">
        <f t="shared" si="0"/>
        <v>1474</v>
      </c>
      <c r="P7" s="65">
        <f t="shared" si="1"/>
        <v>6640</v>
      </c>
      <c r="Q7" s="66">
        <f t="shared" si="2"/>
        <v>43.635407767628308</v>
      </c>
    </row>
    <row r="8" spans="1:17" x14ac:dyDescent="0.2">
      <c r="A8" s="51">
        <v>3</v>
      </c>
      <c r="B8" s="52" t="s">
        <v>54</v>
      </c>
      <c r="C8" s="85">
        <v>13528</v>
      </c>
      <c r="D8" s="85">
        <v>56197</v>
      </c>
      <c r="E8" s="85">
        <v>1895</v>
      </c>
      <c r="F8" s="85">
        <v>4152</v>
      </c>
      <c r="G8" s="85">
        <v>2310</v>
      </c>
      <c r="H8" s="85">
        <v>5255</v>
      </c>
      <c r="I8" s="85">
        <v>160</v>
      </c>
      <c r="J8" s="85">
        <v>6059</v>
      </c>
      <c r="K8" s="85">
        <v>110</v>
      </c>
      <c r="L8" s="85">
        <v>1823</v>
      </c>
      <c r="M8" s="85">
        <v>27</v>
      </c>
      <c r="N8" s="85">
        <v>267</v>
      </c>
      <c r="O8" s="65">
        <f t="shared" si="0"/>
        <v>4502</v>
      </c>
      <c r="P8" s="65">
        <f t="shared" si="1"/>
        <v>17556</v>
      </c>
      <c r="Q8" s="66">
        <f t="shared" si="2"/>
        <v>31.240101784792781</v>
      </c>
    </row>
    <row r="9" spans="1:17" x14ac:dyDescent="0.2">
      <c r="A9" s="51">
        <v>4</v>
      </c>
      <c r="B9" s="52" t="s">
        <v>55</v>
      </c>
      <c r="C9" s="85">
        <v>29164</v>
      </c>
      <c r="D9" s="85">
        <v>112340</v>
      </c>
      <c r="E9" s="85">
        <v>13451</v>
      </c>
      <c r="F9" s="85">
        <v>33457</v>
      </c>
      <c r="G9" s="85">
        <v>1325</v>
      </c>
      <c r="H9" s="85">
        <v>9485</v>
      </c>
      <c r="I9" s="85">
        <v>59</v>
      </c>
      <c r="J9" s="85">
        <v>4215</v>
      </c>
      <c r="K9" s="85">
        <v>3</v>
      </c>
      <c r="L9" s="85">
        <v>1.75</v>
      </c>
      <c r="M9" s="85">
        <v>22</v>
      </c>
      <c r="N9" s="85">
        <v>38</v>
      </c>
      <c r="O9" s="65">
        <f t="shared" si="0"/>
        <v>14860</v>
      </c>
      <c r="P9" s="65">
        <f t="shared" si="1"/>
        <v>47196.75</v>
      </c>
      <c r="Q9" s="66">
        <f t="shared" si="2"/>
        <v>42.012417660672959</v>
      </c>
    </row>
    <row r="10" spans="1:17" x14ac:dyDescent="0.2">
      <c r="A10" s="51">
        <v>5</v>
      </c>
      <c r="B10" s="52" t="s">
        <v>56</v>
      </c>
      <c r="C10" s="85">
        <v>11831</v>
      </c>
      <c r="D10" s="85">
        <v>39549</v>
      </c>
      <c r="E10" s="85">
        <v>3584</v>
      </c>
      <c r="F10" s="85">
        <v>9974</v>
      </c>
      <c r="G10" s="85">
        <v>452</v>
      </c>
      <c r="H10" s="85">
        <v>4550</v>
      </c>
      <c r="I10" s="85">
        <v>4</v>
      </c>
      <c r="J10" s="85">
        <v>355</v>
      </c>
      <c r="K10" s="85">
        <v>0</v>
      </c>
      <c r="L10" s="85">
        <v>0</v>
      </c>
      <c r="M10" s="85">
        <v>542</v>
      </c>
      <c r="N10" s="85">
        <v>70</v>
      </c>
      <c r="O10" s="65">
        <f t="shared" si="0"/>
        <v>4582</v>
      </c>
      <c r="P10" s="65">
        <f t="shared" si="1"/>
        <v>14949</v>
      </c>
      <c r="Q10" s="66">
        <f t="shared" si="2"/>
        <v>37.798680118334218</v>
      </c>
    </row>
    <row r="11" spans="1:17" s="53" customFormat="1" x14ac:dyDescent="0.2">
      <c r="A11" s="51">
        <v>6</v>
      </c>
      <c r="B11" s="52" t="s">
        <v>57</v>
      </c>
      <c r="C11" s="65">
        <v>7749</v>
      </c>
      <c r="D11" s="65">
        <v>32160</v>
      </c>
      <c r="E11" s="65">
        <v>5148</v>
      </c>
      <c r="F11" s="65">
        <v>15459</v>
      </c>
      <c r="G11" s="65">
        <v>263</v>
      </c>
      <c r="H11" s="65">
        <v>6388</v>
      </c>
      <c r="I11" s="65">
        <v>0</v>
      </c>
      <c r="J11" s="65">
        <v>0</v>
      </c>
      <c r="K11" s="65">
        <v>0</v>
      </c>
      <c r="L11" s="65">
        <v>0</v>
      </c>
      <c r="M11" s="65">
        <v>169</v>
      </c>
      <c r="N11" s="65">
        <v>1078</v>
      </c>
      <c r="O11" s="65">
        <f t="shared" si="0"/>
        <v>5580</v>
      </c>
      <c r="P11" s="65">
        <f t="shared" si="1"/>
        <v>22925</v>
      </c>
      <c r="Q11" s="66">
        <f t="shared" si="2"/>
        <v>71.284203980099505</v>
      </c>
    </row>
    <row r="12" spans="1:17" x14ac:dyDescent="0.2">
      <c r="A12" s="51">
        <v>7</v>
      </c>
      <c r="B12" s="52" t="s">
        <v>58</v>
      </c>
      <c r="C12" s="85">
        <v>24603</v>
      </c>
      <c r="D12" s="85">
        <v>127878</v>
      </c>
      <c r="E12" s="85">
        <v>3638</v>
      </c>
      <c r="F12" s="85">
        <v>44778</v>
      </c>
      <c r="G12" s="85">
        <v>368</v>
      </c>
      <c r="H12" s="85">
        <v>10891</v>
      </c>
      <c r="I12" s="85">
        <v>43</v>
      </c>
      <c r="J12" s="85">
        <v>16123</v>
      </c>
      <c r="K12" s="85">
        <v>28</v>
      </c>
      <c r="L12" s="85">
        <v>141</v>
      </c>
      <c r="M12" s="85">
        <v>168</v>
      </c>
      <c r="N12" s="85">
        <v>2791</v>
      </c>
      <c r="O12" s="65">
        <f t="shared" si="0"/>
        <v>4245</v>
      </c>
      <c r="P12" s="65">
        <f t="shared" si="1"/>
        <v>74724</v>
      </c>
      <c r="Q12" s="66">
        <f t="shared" si="2"/>
        <v>58.43381973443438</v>
      </c>
    </row>
    <row r="13" spans="1:17" x14ac:dyDescent="0.2">
      <c r="A13" s="51">
        <v>8</v>
      </c>
      <c r="B13" s="52" t="s">
        <v>45</v>
      </c>
      <c r="C13" s="85">
        <v>2421</v>
      </c>
      <c r="D13" s="85">
        <v>8913</v>
      </c>
      <c r="E13" s="85">
        <v>968</v>
      </c>
      <c r="F13" s="85">
        <v>1915.79</v>
      </c>
      <c r="G13" s="85">
        <v>91</v>
      </c>
      <c r="H13" s="85">
        <v>2479.79</v>
      </c>
      <c r="I13" s="85">
        <v>1</v>
      </c>
      <c r="J13" s="85">
        <v>203.71</v>
      </c>
      <c r="K13" s="85">
        <v>0</v>
      </c>
      <c r="L13" s="85">
        <v>0</v>
      </c>
      <c r="M13" s="85">
        <v>0</v>
      </c>
      <c r="N13" s="85">
        <v>0</v>
      </c>
      <c r="O13" s="65">
        <f t="shared" si="0"/>
        <v>1060</v>
      </c>
      <c r="P13" s="65">
        <f t="shared" si="1"/>
        <v>4599.29</v>
      </c>
      <c r="Q13" s="66">
        <f t="shared" si="2"/>
        <v>51.602041961180298</v>
      </c>
    </row>
    <row r="14" spans="1:17" x14ac:dyDescent="0.2">
      <c r="A14" s="51">
        <v>9</v>
      </c>
      <c r="B14" s="52" t="s">
        <v>46</v>
      </c>
      <c r="C14" s="85">
        <v>4930</v>
      </c>
      <c r="D14" s="85">
        <v>19775</v>
      </c>
      <c r="E14" s="85">
        <v>3731</v>
      </c>
      <c r="F14" s="85">
        <v>4979</v>
      </c>
      <c r="G14" s="85">
        <v>52</v>
      </c>
      <c r="H14" s="85">
        <v>3786</v>
      </c>
      <c r="I14" s="85">
        <v>1</v>
      </c>
      <c r="J14" s="85">
        <v>700</v>
      </c>
      <c r="K14" s="85">
        <v>18</v>
      </c>
      <c r="L14" s="85">
        <v>57</v>
      </c>
      <c r="M14" s="85">
        <v>0</v>
      </c>
      <c r="N14" s="85">
        <v>0</v>
      </c>
      <c r="O14" s="65">
        <f t="shared" si="0"/>
        <v>3802</v>
      </c>
      <c r="P14" s="65">
        <f t="shared" si="1"/>
        <v>9522</v>
      </c>
      <c r="Q14" s="66">
        <f t="shared" si="2"/>
        <v>48.151706700379265</v>
      </c>
    </row>
    <row r="15" spans="1:17" x14ac:dyDescent="0.2">
      <c r="A15" s="51">
        <v>10</v>
      </c>
      <c r="B15" s="52" t="s">
        <v>78</v>
      </c>
      <c r="C15" s="85">
        <v>7878</v>
      </c>
      <c r="D15" s="85">
        <v>23128</v>
      </c>
      <c r="E15" s="85">
        <v>12710</v>
      </c>
      <c r="F15" s="85">
        <v>69820</v>
      </c>
      <c r="G15" s="85">
        <v>420</v>
      </c>
      <c r="H15" s="85">
        <v>27566</v>
      </c>
      <c r="I15" s="85">
        <v>36</v>
      </c>
      <c r="J15" s="85">
        <v>7401</v>
      </c>
      <c r="K15" s="85">
        <v>0</v>
      </c>
      <c r="L15" s="85">
        <v>0</v>
      </c>
      <c r="M15" s="85">
        <v>0</v>
      </c>
      <c r="N15" s="85">
        <v>0</v>
      </c>
      <c r="O15" s="65">
        <f t="shared" si="0"/>
        <v>13166</v>
      </c>
      <c r="P15" s="65">
        <f t="shared" si="1"/>
        <v>104787</v>
      </c>
      <c r="Q15" s="66">
        <f t="shared" si="2"/>
        <v>453.0741957800069</v>
      </c>
    </row>
    <row r="16" spans="1:17" x14ac:dyDescent="0.2">
      <c r="A16" s="51">
        <v>11</v>
      </c>
      <c r="B16" s="52" t="s">
        <v>59</v>
      </c>
      <c r="C16" s="85">
        <v>2427</v>
      </c>
      <c r="D16" s="85">
        <v>9611</v>
      </c>
      <c r="E16" s="85">
        <v>262</v>
      </c>
      <c r="F16" s="85">
        <v>978</v>
      </c>
      <c r="G16" s="85">
        <v>37</v>
      </c>
      <c r="H16" s="85">
        <v>85</v>
      </c>
      <c r="I16" s="85">
        <v>18</v>
      </c>
      <c r="J16" s="85">
        <v>182.23</v>
      </c>
      <c r="K16" s="85">
        <v>414</v>
      </c>
      <c r="L16" s="85">
        <v>683.7</v>
      </c>
      <c r="M16" s="85">
        <v>201</v>
      </c>
      <c r="N16" s="85">
        <v>722</v>
      </c>
      <c r="O16" s="65">
        <f t="shared" si="0"/>
        <v>932</v>
      </c>
      <c r="P16" s="65">
        <f t="shared" si="1"/>
        <v>2650.9300000000003</v>
      </c>
      <c r="Q16" s="66">
        <f t="shared" si="2"/>
        <v>27.582249505774634</v>
      </c>
    </row>
    <row r="17" spans="1:17" x14ac:dyDescent="0.2">
      <c r="A17" s="51">
        <v>12</v>
      </c>
      <c r="B17" s="52" t="s">
        <v>60</v>
      </c>
      <c r="C17" s="85">
        <v>2466</v>
      </c>
      <c r="D17" s="85">
        <v>11492</v>
      </c>
      <c r="E17" s="85">
        <v>1036</v>
      </c>
      <c r="F17" s="85">
        <v>3182</v>
      </c>
      <c r="G17" s="85">
        <v>32</v>
      </c>
      <c r="H17" s="85">
        <v>474</v>
      </c>
      <c r="I17" s="85">
        <v>3</v>
      </c>
      <c r="J17" s="85">
        <v>793</v>
      </c>
      <c r="K17" s="85">
        <v>0</v>
      </c>
      <c r="L17" s="85">
        <v>0</v>
      </c>
      <c r="M17" s="85">
        <v>0</v>
      </c>
      <c r="N17" s="85">
        <v>0</v>
      </c>
      <c r="O17" s="65">
        <f t="shared" si="0"/>
        <v>1071</v>
      </c>
      <c r="P17" s="65">
        <f t="shared" si="1"/>
        <v>4449</v>
      </c>
      <c r="Q17" s="66">
        <f t="shared" si="2"/>
        <v>38.713887922032718</v>
      </c>
    </row>
    <row r="18" spans="1:17" x14ac:dyDescent="0.2">
      <c r="A18" s="51">
        <v>13</v>
      </c>
      <c r="B18" s="52" t="s">
        <v>190</v>
      </c>
      <c r="C18" s="85">
        <v>3876</v>
      </c>
      <c r="D18" s="85">
        <v>22011</v>
      </c>
      <c r="E18" s="85">
        <v>1256</v>
      </c>
      <c r="F18" s="85">
        <v>4790</v>
      </c>
      <c r="G18" s="85">
        <v>116</v>
      </c>
      <c r="H18" s="85">
        <v>3633</v>
      </c>
      <c r="I18" s="85">
        <v>1</v>
      </c>
      <c r="J18" s="85">
        <v>60</v>
      </c>
      <c r="K18" s="85">
        <v>0</v>
      </c>
      <c r="L18" s="85">
        <v>0</v>
      </c>
      <c r="M18" s="85">
        <v>0</v>
      </c>
      <c r="N18" s="85">
        <v>0</v>
      </c>
      <c r="O18" s="65">
        <f t="shared" si="0"/>
        <v>1373</v>
      </c>
      <c r="P18" s="65">
        <f t="shared" si="1"/>
        <v>8483</v>
      </c>
      <c r="Q18" s="66">
        <f t="shared" si="2"/>
        <v>38.539820998591615</v>
      </c>
    </row>
    <row r="19" spans="1:17" x14ac:dyDescent="0.2">
      <c r="A19" s="51">
        <v>14</v>
      </c>
      <c r="B19" s="52" t="s">
        <v>191</v>
      </c>
      <c r="C19" s="85">
        <v>2325</v>
      </c>
      <c r="D19" s="85">
        <v>11762</v>
      </c>
      <c r="E19" s="85">
        <v>751</v>
      </c>
      <c r="F19" s="85">
        <v>3208</v>
      </c>
      <c r="G19" s="85">
        <v>59</v>
      </c>
      <c r="H19" s="85">
        <v>4170</v>
      </c>
      <c r="I19" s="85">
        <v>2</v>
      </c>
      <c r="J19" s="85">
        <v>3000</v>
      </c>
      <c r="K19" s="85">
        <v>17</v>
      </c>
      <c r="L19" s="85">
        <v>28</v>
      </c>
      <c r="M19" s="85">
        <v>0</v>
      </c>
      <c r="N19" s="85">
        <v>0</v>
      </c>
      <c r="O19" s="65">
        <f t="shared" si="0"/>
        <v>829</v>
      </c>
      <c r="P19" s="65">
        <f t="shared" si="1"/>
        <v>10406</v>
      </c>
      <c r="Q19" s="66">
        <f t="shared" si="2"/>
        <v>88.471348410134325</v>
      </c>
    </row>
    <row r="20" spans="1:17" x14ac:dyDescent="0.2">
      <c r="A20" s="51">
        <v>15</v>
      </c>
      <c r="B20" s="52" t="s">
        <v>61</v>
      </c>
      <c r="C20" s="85">
        <v>36267</v>
      </c>
      <c r="D20" s="85">
        <v>165526</v>
      </c>
      <c r="E20" s="85">
        <v>23025</v>
      </c>
      <c r="F20" s="85">
        <v>119326.98</v>
      </c>
      <c r="G20" s="85">
        <v>1954</v>
      </c>
      <c r="H20" s="85">
        <v>98567.02</v>
      </c>
      <c r="I20" s="85">
        <v>135</v>
      </c>
      <c r="J20" s="85">
        <v>32348.83</v>
      </c>
      <c r="K20" s="85">
        <v>21</v>
      </c>
      <c r="L20" s="85">
        <v>22.29</v>
      </c>
      <c r="M20" s="85">
        <v>0</v>
      </c>
      <c r="N20" s="85">
        <v>0</v>
      </c>
      <c r="O20" s="65">
        <f t="shared" si="0"/>
        <v>25135</v>
      </c>
      <c r="P20" s="65">
        <f t="shared" si="1"/>
        <v>250265.12000000002</v>
      </c>
      <c r="Q20" s="66">
        <f t="shared" si="2"/>
        <v>151.19384265915932</v>
      </c>
    </row>
    <row r="21" spans="1:17" x14ac:dyDescent="0.2">
      <c r="A21" s="51">
        <v>16</v>
      </c>
      <c r="B21" s="52" t="s">
        <v>67</v>
      </c>
      <c r="C21" s="85">
        <v>105500</v>
      </c>
      <c r="D21" s="85">
        <v>493328</v>
      </c>
      <c r="E21" s="85">
        <v>17221</v>
      </c>
      <c r="F21" s="85">
        <v>46239</v>
      </c>
      <c r="G21" s="85">
        <v>2938</v>
      </c>
      <c r="H21" s="85">
        <v>107151</v>
      </c>
      <c r="I21" s="85">
        <v>135</v>
      </c>
      <c r="J21" s="85">
        <v>60979</v>
      </c>
      <c r="K21" s="85">
        <v>50</v>
      </c>
      <c r="L21" s="85">
        <v>560</v>
      </c>
      <c r="M21" s="85">
        <v>0</v>
      </c>
      <c r="N21" s="85">
        <v>0</v>
      </c>
      <c r="O21" s="65">
        <f t="shared" si="0"/>
        <v>20344</v>
      </c>
      <c r="P21" s="65">
        <f t="shared" si="1"/>
        <v>214929</v>
      </c>
      <c r="Q21" s="66">
        <f t="shared" si="2"/>
        <v>43.567160185515519</v>
      </c>
    </row>
    <row r="22" spans="1:17" x14ac:dyDescent="0.2">
      <c r="A22" s="51">
        <v>17</v>
      </c>
      <c r="B22" s="52" t="s">
        <v>62</v>
      </c>
      <c r="C22" s="85">
        <v>4683</v>
      </c>
      <c r="D22" s="85">
        <v>21645</v>
      </c>
      <c r="E22" s="85">
        <v>3094</v>
      </c>
      <c r="F22" s="85">
        <v>12291</v>
      </c>
      <c r="G22" s="85">
        <v>449</v>
      </c>
      <c r="H22" s="85">
        <v>4023</v>
      </c>
      <c r="I22" s="85">
        <v>17</v>
      </c>
      <c r="J22" s="85">
        <v>4385</v>
      </c>
      <c r="K22" s="85">
        <v>3</v>
      </c>
      <c r="L22" s="85">
        <v>15</v>
      </c>
      <c r="M22" s="85">
        <v>1841</v>
      </c>
      <c r="N22" s="85">
        <v>14042</v>
      </c>
      <c r="O22" s="65">
        <f t="shared" si="0"/>
        <v>5404</v>
      </c>
      <c r="P22" s="65">
        <f t="shared" si="1"/>
        <v>34756</v>
      </c>
      <c r="Q22" s="66">
        <f t="shared" si="2"/>
        <v>160.57288057288056</v>
      </c>
    </row>
    <row r="23" spans="1:17" x14ac:dyDescent="0.2">
      <c r="A23" s="51">
        <v>18</v>
      </c>
      <c r="B23" s="52" t="s">
        <v>192</v>
      </c>
      <c r="C23" s="85">
        <v>16800</v>
      </c>
      <c r="D23" s="85">
        <v>57346</v>
      </c>
      <c r="E23" s="85">
        <v>858</v>
      </c>
      <c r="F23" s="85">
        <v>8359</v>
      </c>
      <c r="G23" s="85">
        <v>81</v>
      </c>
      <c r="H23" s="85">
        <v>418</v>
      </c>
      <c r="I23" s="85">
        <v>0</v>
      </c>
      <c r="J23" s="85">
        <v>0</v>
      </c>
      <c r="K23" s="85">
        <v>1</v>
      </c>
      <c r="L23" s="85">
        <v>3</v>
      </c>
      <c r="M23" s="85">
        <v>273</v>
      </c>
      <c r="N23" s="85">
        <v>463</v>
      </c>
      <c r="O23" s="65">
        <f t="shared" si="0"/>
        <v>1213</v>
      </c>
      <c r="P23" s="65">
        <f t="shared" si="1"/>
        <v>9243</v>
      </c>
      <c r="Q23" s="66">
        <f t="shared" si="2"/>
        <v>16.117950685313708</v>
      </c>
    </row>
    <row r="24" spans="1:17" x14ac:dyDescent="0.2">
      <c r="A24" s="51">
        <v>19</v>
      </c>
      <c r="B24" s="52" t="s">
        <v>63</v>
      </c>
      <c r="C24" s="85">
        <v>32550</v>
      </c>
      <c r="D24" s="85">
        <v>81050</v>
      </c>
      <c r="E24" s="85">
        <v>7637</v>
      </c>
      <c r="F24" s="85">
        <v>29278</v>
      </c>
      <c r="G24" s="85">
        <v>568</v>
      </c>
      <c r="H24" s="85">
        <v>5218</v>
      </c>
      <c r="I24" s="85">
        <v>175</v>
      </c>
      <c r="J24" s="85">
        <v>12885</v>
      </c>
      <c r="K24" s="85">
        <v>5</v>
      </c>
      <c r="L24" s="85">
        <v>7</v>
      </c>
      <c r="M24" s="85">
        <v>0</v>
      </c>
      <c r="N24" s="85">
        <v>0</v>
      </c>
      <c r="O24" s="65">
        <f t="shared" si="0"/>
        <v>8385</v>
      </c>
      <c r="P24" s="65">
        <f t="shared" si="1"/>
        <v>47388</v>
      </c>
      <c r="Q24" s="66">
        <f t="shared" si="2"/>
        <v>58.467612584824181</v>
      </c>
    </row>
    <row r="25" spans="1:17" x14ac:dyDescent="0.2">
      <c r="A25" s="51">
        <v>20</v>
      </c>
      <c r="B25" s="52" t="s">
        <v>64</v>
      </c>
      <c r="C25" s="85">
        <v>1108</v>
      </c>
      <c r="D25" s="85">
        <v>7601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65">
        <f t="shared" si="0"/>
        <v>0</v>
      </c>
      <c r="P25" s="65">
        <f t="shared" si="1"/>
        <v>0</v>
      </c>
      <c r="Q25" s="66">
        <f t="shared" si="2"/>
        <v>0</v>
      </c>
    </row>
    <row r="26" spans="1:17" x14ac:dyDescent="0.2">
      <c r="A26" s="51">
        <v>21</v>
      </c>
      <c r="B26" s="52" t="s">
        <v>47</v>
      </c>
      <c r="C26" s="85">
        <v>3122</v>
      </c>
      <c r="D26" s="85">
        <v>11803</v>
      </c>
      <c r="E26" s="85">
        <v>1253</v>
      </c>
      <c r="F26" s="85">
        <v>3469</v>
      </c>
      <c r="G26" s="85">
        <v>87</v>
      </c>
      <c r="H26" s="85">
        <v>1384</v>
      </c>
      <c r="I26" s="85">
        <v>10</v>
      </c>
      <c r="J26" s="85">
        <v>729</v>
      </c>
      <c r="K26" s="85">
        <v>0</v>
      </c>
      <c r="L26" s="85">
        <v>0</v>
      </c>
      <c r="M26" s="85">
        <v>205</v>
      </c>
      <c r="N26" s="85">
        <v>555</v>
      </c>
      <c r="O26" s="65">
        <f t="shared" si="0"/>
        <v>1555</v>
      </c>
      <c r="P26" s="65">
        <f t="shared" si="1"/>
        <v>6137</v>
      </c>
      <c r="Q26" s="66">
        <f t="shared" si="2"/>
        <v>51.995255443531306</v>
      </c>
    </row>
    <row r="27" spans="1:17" x14ac:dyDescent="0.2">
      <c r="A27" s="247"/>
      <c r="B27" s="165" t="s">
        <v>307</v>
      </c>
      <c r="C27" s="191">
        <f t="shared" ref="C27:P27" si="3">SUM(C6:C26)</f>
        <v>332258</v>
      </c>
      <c r="D27" s="191">
        <f t="shared" si="3"/>
        <v>1393277</v>
      </c>
      <c r="E27" s="191">
        <f t="shared" si="3"/>
        <v>108119</v>
      </c>
      <c r="F27" s="191">
        <f t="shared" si="3"/>
        <v>430893.76999999996</v>
      </c>
      <c r="G27" s="191">
        <f t="shared" si="3"/>
        <v>12833</v>
      </c>
      <c r="H27" s="191">
        <f t="shared" si="3"/>
        <v>319042.81</v>
      </c>
      <c r="I27" s="191">
        <f t="shared" si="3"/>
        <v>835</v>
      </c>
      <c r="J27" s="191">
        <f t="shared" si="3"/>
        <v>158291.77000000002</v>
      </c>
      <c r="K27" s="191">
        <f t="shared" si="3"/>
        <v>726</v>
      </c>
      <c r="L27" s="191">
        <f t="shared" si="3"/>
        <v>3615.74</v>
      </c>
      <c r="M27" s="191">
        <f t="shared" si="3"/>
        <v>3448</v>
      </c>
      <c r="N27" s="191">
        <f t="shared" si="3"/>
        <v>20026</v>
      </c>
      <c r="O27" s="191">
        <f t="shared" si="3"/>
        <v>125961</v>
      </c>
      <c r="P27" s="191">
        <f t="shared" si="3"/>
        <v>931870.09000000008</v>
      </c>
      <c r="Q27" s="63">
        <f t="shared" si="2"/>
        <v>66.883332603638763</v>
      </c>
    </row>
    <row r="28" spans="1:17" x14ac:dyDescent="0.2">
      <c r="A28" s="51">
        <v>22</v>
      </c>
      <c r="B28" s="52" t="s">
        <v>44</v>
      </c>
      <c r="C28" s="85">
        <v>11699</v>
      </c>
      <c r="D28" s="85">
        <v>50835</v>
      </c>
      <c r="E28" s="85">
        <v>4356</v>
      </c>
      <c r="F28" s="85">
        <v>35296.089999999997</v>
      </c>
      <c r="G28" s="85">
        <v>1113</v>
      </c>
      <c r="H28" s="85">
        <v>21750.32</v>
      </c>
      <c r="I28" s="85">
        <v>113</v>
      </c>
      <c r="J28" s="85">
        <v>3050.94</v>
      </c>
      <c r="K28" s="85">
        <v>0</v>
      </c>
      <c r="L28" s="85">
        <v>0</v>
      </c>
      <c r="M28" s="85">
        <v>0</v>
      </c>
      <c r="N28" s="85">
        <v>0</v>
      </c>
      <c r="O28" s="65">
        <f t="shared" ref="O28:O48" si="4">E28+G28+I28+K28+M28</f>
        <v>5582</v>
      </c>
      <c r="P28" s="65">
        <f t="shared" ref="P28:P48" si="5">F28+H28+J28+L28+N28</f>
        <v>60097.35</v>
      </c>
      <c r="Q28" s="66">
        <f t="shared" si="2"/>
        <v>118.22041900265565</v>
      </c>
    </row>
    <row r="29" spans="1:17" x14ac:dyDescent="0.2">
      <c r="A29" s="51">
        <v>23</v>
      </c>
      <c r="B29" s="52" t="s">
        <v>193</v>
      </c>
      <c r="C29" s="85">
        <v>910</v>
      </c>
      <c r="D29" s="85">
        <v>3380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65">
        <f t="shared" si="4"/>
        <v>0</v>
      </c>
      <c r="P29" s="65">
        <f t="shared" si="5"/>
        <v>0</v>
      </c>
      <c r="Q29" s="66">
        <f t="shared" si="2"/>
        <v>0</v>
      </c>
    </row>
    <row r="30" spans="1:17" x14ac:dyDescent="0.2">
      <c r="A30" s="51">
        <v>24</v>
      </c>
      <c r="B30" s="52" t="s">
        <v>194</v>
      </c>
      <c r="C30" s="85">
        <v>49</v>
      </c>
      <c r="D30" s="85">
        <v>125</v>
      </c>
      <c r="E30" s="85">
        <v>11</v>
      </c>
      <c r="F30" s="85">
        <v>90.71</v>
      </c>
      <c r="G30" s="85">
        <v>15</v>
      </c>
      <c r="H30" s="85">
        <v>228.87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65">
        <f t="shared" si="4"/>
        <v>26</v>
      </c>
      <c r="P30" s="65">
        <f t="shared" si="5"/>
        <v>319.58</v>
      </c>
      <c r="Q30" s="66">
        <f t="shared" si="2"/>
        <v>255.66399999999999</v>
      </c>
    </row>
    <row r="31" spans="1:17" x14ac:dyDescent="0.2">
      <c r="A31" s="51">
        <v>25</v>
      </c>
      <c r="B31" s="52" t="s">
        <v>48</v>
      </c>
      <c r="C31" s="85">
        <v>261</v>
      </c>
      <c r="D31" s="85">
        <v>1301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65">
        <f t="shared" si="4"/>
        <v>0</v>
      </c>
      <c r="P31" s="65">
        <f t="shared" si="5"/>
        <v>0</v>
      </c>
      <c r="Q31" s="66">
        <f t="shared" si="2"/>
        <v>0</v>
      </c>
    </row>
    <row r="32" spans="1:17" x14ac:dyDescent="0.2">
      <c r="A32" s="51">
        <v>26</v>
      </c>
      <c r="B32" s="52" t="s">
        <v>195</v>
      </c>
      <c r="C32" s="85">
        <v>256</v>
      </c>
      <c r="D32" s="85">
        <v>1325</v>
      </c>
      <c r="E32" s="85">
        <v>1952</v>
      </c>
      <c r="F32" s="85">
        <v>5393</v>
      </c>
      <c r="G32" s="85">
        <v>232</v>
      </c>
      <c r="H32" s="85">
        <v>3046</v>
      </c>
      <c r="I32" s="85">
        <v>1</v>
      </c>
      <c r="J32" s="85">
        <v>3</v>
      </c>
      <c r="K32" s="85">
        <v>0</v>
      </c>
      <c r="L32" s="85">
        <v>0</v>
      </c>
      <c r="M32" s="85">
        <v>0</v>
      </c>
      <c r="N32" s="85">
        <v>0</v>
      </c>
      <c r="O32" s="65">
        <f t="shared" si="4"/>
        <v>2185</v>
      </c>
      <c r="P32" s="65">
        <f t="shared" si="5"/>
        <v>8442</v>
      </c>
      <c r="Q32" s="66">
        <f t="shared" si="2"/>
        <v>637.13207547169816</v>
      </c>
    </row>
    <row r="33" spans="1:17" x14ac:dyDescent="0.2">
      <c r="A33" s="51">
        <v>27</v>
      </c>
      <c r="B33" s="52" t="s">
        <v>196</v>
      </c>
      <c r="C33" s="85">
        <v>112</v>
      </c>
      <c r="D33" s="85">
        <v>847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65">
        <f t="shared" si="4"/>
        <v>0</v>
      </c>
      <c r="P33" s="65">
        <f t="shared" si="5"/>
        <v>0</v>
      </c>
      <c r="Q33" s="66">
        <f t="shared" si="2"/>
        <v>0</v>
      </c>
    </row>
    <row r="34" spans="1:17" x14ac:dyDescent="0.2">
      <c r="A34" s="51">
        <v>28</v>
      </c>
      <c r="B34" s="52" t="s">
        <v>197</v>
      </c>
      <c r="C34" s="85">
        <v>661</v>
      </c>
      <c r="D34" s="85">
        <v>3037</v>
      </c>
      <c r="E34" s="85">
        <v>92</v>
      </c>
      <c r="F34" s="85">
        <v>125</v>
      </c>
      <c r="G34" s="85">
        <v>19</v>
      </c>
      <c r="H34" s="85">
        <v>789</v>
      </c>
      <c r="I34" s="85">
        <v>1</v>
      </c>
      <c r="J34" s="85">
        <v>1</v>
      </c>
      <c r="K34" s="85">
        <v>0</v>
      </c>
      <c r="L34" s="85">
        <v>0</v>
      </c>
      <c r="M34" s="85">
        <v>0</v>
      </c>
      <c r="N34" s="85">
        <v>0</v>
      </c>
      <c r="O34" s="65">
        <f t="shared" si="4"/>
        <v>112</v>
      </c>
      <c r="P34" s="65">
        <f t="shared" si="5"/>
        <v>915</v>
      </c>
      <c r="Q34" s="66">
        <f t="shared" si="2"/>
        <v>30.128416200197563</v>
      </c>
    </row>
    <row r="35" spans="1:17" x14ac:dyDescent="0.2">
      <c r="A35" s="51">
        <v>29</v>
      </c>
      <c r="B35" s="52" t="s">
        <v>68</v>
      </c>
      <c r="C35" s="85">
        <v>19965</v>
      </c>
      <c r="D35" s="85">
        <v>86015</v>
      </c>
      <c r="E35" s="85">
        <v>30841</v>
      </c>
      <c r="F35" s="85">
        <v>45237.62</v>
      </c>
      <c r="G35" s="85">
        <v>1493</v>
      </c>
      <c r="H35" s="85">
        <v>41463.589999999997</v>
      </c>
      <c r="I35" s="85">
        <v>79</v>
      </c>
      <c r="J35" s="85">
        <v>3919.43</v>
      </c>
      <c r="K35" s="85">
        <v>0</v>
      </c>
      <c r="L35" s="85">
        <v>0</v>
      </c>
      <c r="M35" s="85">
        <v>0</v>
      </c>
      <c r="N35" s="85">
        <v>0</v>
      </c>
      <c r="O35" s="65">
        <f t="shared" si="4"/>
        <v>32413</v>
      </c>
      <c r="P35" s="65">
        <f t="shared" si="5"/>
        <v>90620.639999999985</v>
      </c>
      <c r="Q35" s="66">
        <f t="shared" si="2"/>
        <v>105.35446143114571</v>
      </c>
    </row>
    <row r="36" spans="1:17" x14ac:dyDescent="0.2">
      <c r="A36" s="51">
        <v>30</v>
      </c>
      <c r="B36" s="52" t="s">
        <v>69</v>
      </c>
      <c r="C36" s="85">
        <v>16105</v>
      </c>
      <c r="D36" s="85">
        <v>75288</v>
      </c>
      <c r="E36" s="85">
        <v>2786</v>
      </c>
      <c r="F36" s="85">
        <v>113242</v>
      </c>
      <c r="G36" s="85">
        <v>4335</v>
      </c>
      <c r="H36" s="85">
        <v>77568</v>
      </c>
      <c r="I36" s="85">
        <v>82</v>
      </c>
      <c r="J36" s="85">
        <v>13038</v>
      </c>
      <c r="K36" s="85">
        <v>0</v>
      </c>
      <c r="L36" s="85">
        <v>0</v>
      </c>
      <c r="M36" s="85">
        <v>0</v>
      </c>
      <c r="N36" s="85">
        <v>0</v>
      </c>
      <c r="O36" s="65">
        <f t="shared" si="4"/>
        <v>7203</v>
      </c>
      <c r="P36" s="65">
        <f t="shared" si="5"/>
        <v>203848</v>
      </c>
      <c r="Q36" s="66">
        <f t="shared" si="2"/>
        <v>270.75762405695463</v>
      </c>
    </row>
    <row r="37" spans="1:17" x14ac:dyDescent="0.2">
      <c r="A37" s="51">
        <v>31</v>
      </c>
      <c r="B37" s="52" t="s">
        <v>198</v>
      </c>
      <c r="C37" s="85">
        <v>303</v>
      </c>
      <c r="D37" s="85">
        <v>832</v>
      </c>
      <c r="E37" s="85">
        <v>27663</v>
      </c>
      <c r="F37" s="85">
        <v>13058.86</v>
      </c>
      <c r="G37" s="85">
        <v>415</v>
      </c>
      <c r="H37" s="85">
        <v>628.02</v>
      </c>
      <c r="I37" s="85">
        <v>27</v>
      </c>
      <c r="J37" s="85">
        <v>28.54</v>
      </c>
      <c r="K37" s="85">
        <v>268</v>
      </c>
      <c r="L37" s="85">
        <v>228.48</v>
      </c>
      <c r="M37" s="85">
        <v>0</v>
      </c>
      <c r="N37" s="85">
        <v>0</v>
      </c>
      <c r="O37" s="65">
        <f t="shared" si="4"/>
        <v>28373</v>
      </c>
      <c r="P37" s="65">
        <f t="shared" si="5"/>
        <v>13943.900000000001</v>
      </c>
      <c r="Q37" s="66">
        <f t="shared" si="2"/>
        <v>1675.9495192307695</v>
      </c>
    </row>
    <row r="38" spans="1:17" x14ac:dyDescent="0.2">
      <c r="A38" s="51">
        <v>32</v>
      </c>
      <c r="B38" s="52" t="s">
        <v>199</v>
      </c>
      <c r="C38" s="85">
        <v>5408</v>
      </c>
      <c r="D38" s="85">
        <v>19319</v>
      </c>
      <c r="E38" s="85">
        <v>13873</v>
      </c>
      <c r="F38" s="85">
        <v>20199</v>
      </c>
      <c r="G38" s="85">
        <v>4250</v>
      </c>
      <c r="H38" s="85">
        <v>61583</v>
      </c>
      <c r="I38" s="85">
        <v>56</v>
      </c>
      <c r="J38" s="85">
        <v>1187</v>
      </c>
      <c r="K38" s="85">
        <v>0</v>
      </c>
      <c r="L38" s="85">
        <v>0</v>
      </c>
      <c r="M38" s="85">
        <v>0</v>
      </c>
      <c r="N38" s="85">
        <v>0</v>
      </c>
      <c r="O38" s="65">
        <f t="shared" si="4"/>
        <v>18179</v>
      </c>
      <c r="P38" s="65">
        <f t="shared" si="5"/>
        <v>82969</v>
      </c>
      <c r="Q38" s="66">
        <f t="shared" ref="Q38:Q59" si="6">P38*100/D38</f>
        <v>429.46839898545471</v>
      </c>
    </row>
    <row r="39" spans="1:17" x14ac:dyDescent="0.2">
      <c r="A39" s="51">
        <v>33</v>
      </c>
      <c r="B39" s="52" t="s">
        <v>200</v>
      </c>
      <c r="C39" s="85">
        <v>613</v>
      </c>
      <c r="D39" s="85">
        <v>3675</v>
      </c>
      <c r="E39" s="85">
        <v>7</v>
      </c>
      <c r="F39" s="85">
        <v>15</v>
      </c>
      <c r="G39" s="85">
        <v>4</v>
      </c>
      <c r="H39" s="85">
        <v>36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0</v>
      </c>
      <c r="O39" s="65">
        <f t="shared" si="4"/>
        <v>11</v>
      </c>
      <c r="P39" s="65">
        <f t="shared" si="5"/>
        <v>51</v>
      </c>
      <c r="Q39" s="66">
        <f t="shared" si="6"/>
        <v>1.3877551020408163</v>
      </c>
    </row>
    <row r="40" spans="1:17" x14ac:dyDescent="0.2">
      <c r="A40" s="51">
        <v>34</v>
      </c>
      <c r="B40" s="52" t="s">
        <v>201</v>
      </c>
      <c r="C40" s="85">
        <v>796</v>
      </c>
      <c r="D40" s="85">
        <v>3440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213</v>
      </c>
      <c r="N40" s="85">
        <v>5648.27</v>
      </c>
      <c r="O40" s="65">
        <f t="shared" si="4"/>
        <v>213</v>
      </c>
      <c r="P40" s="65">
        <f t="shared" si="5"/>
        <v>5648.27</v>
      </c>
      <c r="Q40" s="66">
        <f t="shared" si="6"/>
        <v>164.1938953488372</v>
      </c>
    </row>
    <row r="41" spans="1:17" x14ac:dyDescent="0.2">
      <c r="A41" s="51">
        <v>35</v>
      </c>
      <c r="B41" s="52" t="s">
        <v>202</v>
      </c>
      <c r="C41" s="85">
        <v>258</v>
      </c>
      <c r="D41" s="85">
        <v>1834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65">
        <f t="shared" si="4"/>
        <v>0</v>
      </c>
      <c r="P41" s="65">
        <f t="shared" si="5"/>
        <v>0</v>
      </c>
      <c r="Q41" s="66">
        <f t="shared" si="6"/>
        <v>0</v>
      </c>
    </row>
    <row r="42" spans="1:17" x14ac:dyDescent="0.2">
      <c r="A42" s="51">
        <v>36</v>
      </c>
      <c r="B42" s="52" t="s">
        <v>70</v>
      </c>
      <c r="C42" s="85">
        <v>5949</v>
      </c>
      <c r="D42" s="85">
        <v>17916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65">
        <f t="shared" si="4"/>
        <v>0</v>
      </c>
      <c r="P42" s="65">
        <f t="shared" si="5"/>
        <v>0</v>
      </c>
      <c r="Q42" s="66">
        <f t="shared" si="6"/>
        <v>0</v>
      </c>
    </row>
    <row r="43" spans="1:17" x14ac:dyDescent="0.2">
      <c r="A43" s="51">
        <v>37</v>
      </c>
      <c r="B43" s="52" t="s">
        <v>203</v>
      </c>
      <c r="C43" s="85">
        <v>184</v>
      </c>
      <c r="D43" s="85">
        <v>1512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65">
        <f t="shared" si="4"/>
        <v>0</v>
      </c>
      <c r="P43" s="65">
        <f t="shared" si="5"/>
        <v>0</v>
      </c>
      <c r="Q43" s="66">
        <f t="shared" si="6"/>
        <v>0</v>
      </c>
    </row>
    <row r="44" spans="1:17" x14ac:dyDescent="0.2">
      <c r="A44" s="51">
        <v>38</v>
      </c>
      <c r="B44" s="52" t="s">
        <v>204</v>
      </c>
      <c r="C44" s="85">
        <v>408</v>
      </c>
      <c r="D44" s="85">
        <v>2244</v>
      </c>
      <c r="E44" s="85">
        <v>27568</v>
      </c>
      <c r="F44" s="85">
        <v>14369</v>
      </c>
      <c r="G44" s="85">
        <v>71</v>
      </c>
      <c r="H44" s="85">
        <v>2616</v>
      </c>
      <c r="I44" s="85">
        <v>5</v>
      </c>
      <c r="J44" s="85">
        <v>118</v>
      </c>
      <c r="K44" s="85">
        <v>0</v>
      </c>
      <c r="L44" s="85">
        <v>0</v>
      </c>
      <c r="M44" s="85">
        <v>0</v>
      </c>
      <c r="N44" s="85">
        <v>0</v>
      </c>
      <c r="O44" s="65">
        <f t="shared" si="4"/>
        <v>27644</v>
      </c>
      <c r="P44" s="65">
        <f t="shared" si="5"/>
        <v>17103</v>
      </c>
      <c r="Q44" s="66">
        <f t="shared" si="6"/>
        <v>762.16577540106948</v>
      </c>
    </row>
    <row r="45" spans="1:17" x14ac:dyDescent="0.2">
      <c r="A45" s="51">
        <v>39</v>
      </c>
      <c r="B45" s="52" t="s">
        <v>205</v>
      </c>
      <c r="C45" s="85">
        <v>254</v>
      </c>
      <c r="D45" s="85">
        <v>2169</v>
      </c>
      <c r="E45" s="85">
        <v>3</v>
      </c>
      <c r="F45" s="85">
        <v>10</v>
      </c>
      <c r="G45" s="85">
        <v>4</v>
      </c>
      <c r="H45" s="85">
        <v>35</v>
      </c>
      <c r="I45" s="85">
        <v>4</v>
      </c>
      <c r="J45" s="85">
        <v>3</v>
      </c>
      <c r="K45" s="85">
        <v>0</v>
      </c>
      <c r="L45" s="85">
        <v>0</v>
      </c>
      <c r="M45" s="85">
        <v>0</v>
      </c>
      <c r="N45" s="85">
        <v>0</v>
      </c>
      <c r="O45" s="65">
        <f t="shared" si="4"/>
        <v>11</v>
      </c>
      <c r="P45" s="65">
        <f t="shared" si="5"/>
        <v>48</v>
      </c>
      <c r="Q45" s="66">
        <f t="shared" si="6"/>
        <v>2.2130013831258646</v>
      </c>
    </row>
    <row r="46" spans="1:17" x14ac:dyDescent="0.2">
      <c r="A46" s="51">
        <v>40</v>
      </c>
      <c r="B46" s="52" t="s">
        <v>74</v>
      </c>
      <c r="C46" s="85">
        <v>4</v>
      </c>
      <c r="D46" s="85">
        <v>39</v>
      </c>
      <c r="E46" s="85"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65">
        <f t="shared" si="4"/>
        <v>0</v>
      </c>
      <c r="P46" s="65">
        <f t="shared" si="5"/>
        <v>0</v>
      </c>
      <c r="Q46" s="66">
        <f t="shared" si="6"/>
        <v>0</v>
      </c>
    </row>
    <row r="47" spans="1:17" x14ac:dyDescent="0.2">
      <c r="A47" s="51">
        <v>41</v>
      </c>
      <c r="B47" s="52" t="s">
        <v>206</v>
      </c>
      <c r="C47" s="85">
        <v>45</v>
      </c>
      <c r="D47" s="85">
        <v>125</v>
      </c>
      <c r="E47" s="85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65">
        <f t="shared" si="4"/>
        <v>0</v>
      </c>
      <c r="P47" s="65">
        <f t="shared" si="5"/>
        <v>0</v>
      </c>
      <c r="Q47" s="66">
        <f t="shared" si="6"/>
        <v>0</v>
      </c>
    </row>
    <row r="48" spans="1:17" x14ac:dyDescent="0.2">
      <c r="A48" s="51">
        <v>42</v>
      </c>
      <c r="B48" s="52" t="s">
        <v>73</v>
      </c>
      <c r="C48" s="85">
        <v>1049</v>
      </c>
      <c r="D48" s="85">
        <v>5194</v>
      </c>
      <c r="E48" s="85">
        <v>5320</v>
      </c>
      <c r="F48" s="85">
        <v>15975</v>
      </c>
      <c r="G48" s="85">
        <v>467</v>
      </c>
      <c r="H48" s="85">
        <v>10049</v>
      </c>
      <c r="I48" s="85">
        <v>46</v>
      </c>
      <c r="J48" s="85">
        <v>2645</v>
      </c>
      <c r="K48" s="85">
        <v>0</v>
      </c>
      <c r="L48" s="85">
        <v>0</v>
      </c>
      <c r="M48" s="85">
        <v>0</v>
      </c>
      <c r="N48" s="85">
        <v>0</v>
      </c>
      <c r="O48" s="65">
        <f t="shared" si="4"/>
        <v>5833</v>
      </c>
      <c r="P48" s="65">
        <f t="shared" si="5"/>
        <v>28669</v>
      </c>
      <c r="Q48" s="66">
        <f t="shared" si="6"/>
        <v>551.96380438968038</v>
      </c>
    </row>
    <row r="49" spans="1:17" x14ac:dyDescent="0.2">
      <c r="A49" s="247"/>
      <c r="B49" s="165" t="s">
        <v>298</v>
      </c>
      <c r="C49" s="191">
        <f>SUM(C28:C48)</f>
        <v>65289</v>
      </c>
      <c r="D49" s="191">
        <f>SUM(D28:D48)</f>
        <v>280452</v>
      </c>
      <c r="E49" s="191">
        <f t="shared" ref="E49:N49" si="7">SUM(E28:E48)</f>
        <v>114472</v>
      </c>
      <c r="F49" s="191">
        <f t="shared" si="7"/>
        <v>263011.27999999997</v>
      </c>
      <c r="G49" s="191">
        <f t="shared" si="7"/>
        <v>12418</v>
      </c>
      <c r="H49" s="191">
        <f t="shared" si="7"/>
        <v>219792.8</v>
      </c>
      <c r="I49" s="191">
        <f t="shared" si="7"/>
        <v>414</v>
      </c>
      <c r="J49" s="191">
        <f t="shared" si="7"/>
        <v>23993.91</v>
      </c>
      <c r="K49" s="191">
        <f t="shared" si="7"/>
        <v>268</v>
      </c>
      <c r="L49" s="191">
        <f t="shared" si="7"/>
        <v>228.48</v>
      </c>
      <c r="M49" s="191">
        <f t="shared" si="7"/>
        <v>213</v>
      </c>
      <c r="N49" s="191">
        <f t="shared" si="7"/>
        <v>5648.27</v>
      </c>
      <c r="O49" s="191">
        <f t="shared" ref="O49:P49" si="8">SUM(O28:O48)</f>
        <v>127785</v>
      </c>
      <c r="P49" s="191">
        <f t="shared" si="8"/>
        <v>512674.74</v>
      </c>
      <c r="Q49" s="63">
        <f t="shared" si="6"/>
        <v>182.8030251165975</v>
      </c>
    </row>
    <row r="50" spans="1:17" x14ac:dyDescent="0.2">
      <c r="A50" s="51">
        <v>43</v>
      </c>
      <c r="B50" s="52" t="s">
        <v>43</v>
      </c>
      <c r="C50" s="85">
        <v>8546</v>
      </c>
      <c r="D50" s="85">
        <v>36871</v>
      </c>
      <c r="E50" s="85">
        <v>1654</v>
      </c>
      <c r="F50" s="85">
        <v>1928.33</v>
      </c>
      <c r="G50" s="85">
        <v>144</v>
      </c>
      <c r="H50" s="85">
        <v>399.75</v>
      </c>
      <c r="I50" s="85">
        <v>0</v>
      </c>
      <c r="J50" s="85">
        <v>0</v>
      </c>
      <c r="K50" s="85">
        <v>100</v>
      </c>
      <c r="L50" s="85">
        <v>41.73</v>
      </c>
      <c r="M50" s="85">
        <v>0</v>
      </c>
      <c r="N50" s="85">
        <v>0</v>
      </c>
      <c r="O50" s="65">
        <f t="shared" ref="O50:P52" si="9">E50+G50+I50+K50+M50</f>
        <v>1898</v>
      </c>
      <c r="P50" s="65">
        <f t="shared" si="9"/>
        <v>2369.81</v>
      </c>
      <c r="Q50" s="66">
        <f t="shared" si="6"/>
        <v>6.4273005885384178</v>
      </c>
    </row>
    <row r="51" spans="1:17" x14ac:dyDescent="0.2">
      <c r="A51" s="51">
        <v>44</v>
      </c>
      <c r="B51" s="52" t="s">
        <v>207</v>
      </c>
      <c r="C51" s="85">
        <v>7470</v>
      </c>
      <c r="D51" s="85">
        <v>14696</v>
      </c>
      <c r="E51" s="85">
        <v>45522</v>
      </c>
      <c r="F51" s="85">
        <v>21448</v>
      </c>
      <c r="G51" s="85">
        <v>0</v>
      </c>
      <c r="H51" s="85">
        <v>0</v>
      </c>
      <c r="I51" s="85">
        <v>0</v>
      </c>
      <c r="J51" s="85">
        <v>0</v>
      </c>
      <c r="K51" s="85">
        <v>136</v>
      </c>
      <c r="L51" s="85">
        <v>215</v>
      </c>
      <c r="M51" s="85">
        <v>0</v>
      </c>
      <c r="N51" s="85">
        <v>0</v>
      </c>
      <c r="O51" s="65">
        <f t="shared" si="9"/>
        <v>45658</v>
      </c>
      <c r="P51" s="65">
        <f t="shared" si="9"/>
        <v>21663</v>
      </c>
      <c r="Q51" s="66">
        <f t="shared" si="6"/>
        <v>147.40745781164944</v>
      </c>
    </row>
    <row r="52" spans="1:17" x14ac:dyDescent="0.2">
      <c r="A52" s="51">
        <v>45</v>
      </c>
      <c r="B52" s="52" t="s">
        <v>49</v>
      </c>
      <c r="C52" s="85">
        <v>11449</v>
      </c>
      <c r="D52" s="85">
        <v>42420</v>
      </c>
      <c r="E52" s="85">
        <v>11695</v>
      </c>
      <c r="F52" s="85">
        <v>8950.07</v>
      </c>
      <c r="G52" s="85">
        <v>259</v>
      </c>
      <c r="H52" s="85">
        <v>703.88</v>
      </c>
      <c r="I52" s="85">
        <v>0</v>
      </c>
      <c r="J52" s="85">
        <v>0</v>
      </c>
      <c r="K52" s="85">
        <v>0</v>
      </c>
      <c r="L52" s="85">
        <v>0</v>
      </c>
      <c r="M52" s="85">
        <v>0</v>
      </c>
      <c r="N52" s="85">
        <v>0</v>
      </c>
      <c r="O52" s="65">
        <f t="shared" si="9"/>
        <v>11954</v>
      </c>
      <c r="P52" s="65">
        <f t="shared" si="9"/>
        <v>9653.9499999999989</v>
      </c>
      <c r="Q52" s="66">
        <f t="shared" si="6"/>
        <v>22.758015087223004</v>
      </c>
    </row>
    <row r="53" spans="1:17" x14ac:dyDescent="0.2">
      <c r="A53" s="247"/>
      <c r="B53" s="165" t="s">
        <v>308</v>
      </c>
      <c r="C53" s="191">
        <f>SUM(C50:C52)</f>
        <v>27465</v>
      </c>
      <c r="D53" s="191">
        <f>SUM(D50:D52)</f>
        <v>93987</v>
      </c>
      <c r="E53" s="191">
        <f t="shared" ref="E53:N53" si="10">SUM(E50:E52)</f>
        <v>58871</v>
      </c>
      <c r="F53" s="191">
        <f t="shared" si="10"/>
        <v>32326.400000000001</v>
      </c>
      <c r="G53" s="191">
        <f t="shared" si="10"/>
        <v>403</v>
      </c>
      <c r="H53" s="191">
        <f t="shared" si="10"/>
        <v>1103.6300000000001</v>
      </c>
      <c r="I53" s="191">
        <f t="shared" si="10"/>
        <v>0</v>
      </c>
      <c r="J53" s="191">
        <f t="shared" si="10"/>
        <v>0</v>
      </c>
      <c r="K53" s="191">
        <f t="shared" si="10"/>
        <v>236</v>
      </c>
      <c r="L53" s="191">
        <f t="shared" si="10"/>
        <v>256.73</v>
      </c>
      <c r="M53" s="191">
        <f t="shared" si="10"/>
        <v>0</v>
      </c>
      <c r="N53" s="191">
        <f t="shared" si="10"/>
        <v>0</v>
      </c>
      <c r="O53" s="191">
        <f t="shared" ref="O53:P53" si="11">SUM(O50:O52)</f>
        <v>59510</v>
      </c>
      <c r="P53" s="191">
        <f t="shared" si="11"/>
        <v>33686.76</v>
      </c>
      <c r="Q53" s="63">
        <f t="shared" si="6"/>
        <v>35.841935586836478</v>
      </c>
    </row>
    <row r="54" spans="1:17" x14ac:dyDescent="0.2">
      <c r="A54" s="51">
        <v>46</v>
      </c>
      <c r="B54" s="52" t="s">
        <v>299</v>
      </c>
      <c r="C54" s="85">
        <v>26</v>
      </c>
      <c r="D54" s="85">
        <v>193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65">
        <f t="shared" ref="O54:P57" si="12">E54+G54+I54+K54+M54</f>
        <v>0</v>
      </c>
      <c r="P54" s="65">
        <f t="shared" si="12"/>
        <v>0</v>
      </c>
      <c r="Q54" s="66">
        <f t="shared" si="6"/>
        <v>0</v>
      </c>
    </row>
    <row r="55" spans="1:17" x14ac:dyDescent="0.2">
      <c r="A55" s="51">
        <v>47</v>
      </c>
      <c r="B55" s="52" t="s">
        <v>232</v>
      </c>
      <c r="C55" s="85">
        <v>19185</v>
      </c>
      <c r="D55" s="85">
        <v>75784</v>
      </c>
      <c r="E55" s="85">
        <v>0</v>
      </c>
      <c r="F55" s="85">
        <v>185.77</v>
      </c>
      <c r="G55" s="85">
        <v>0</v>
      </c>
      <c r="H55" s="85">
        <v>1785.08</v>
      </c>
      <c r="I55" s="85">
        <v>0</v>
      </c>
      <c r="J55" s="85">
        <v>0</v>
      </c>
      <c r="K55" s="85">
        <v>0</v>
      </c>
      <c r="L55" s="85">
        <v>0</v>
      </c>
      <c r="M55" s="85">
        <v>0</v>
      </c>
      <c r="N55" s="85">
        <v>0</v>
      </c>
      <c r="O55" s="65">
        <f t="shared" si="12"/>
        <v>0</v>
      </c>
      <c r="P55" s="65">
        <f t="shared" si="12"/>
        <v>1970.85</v>
      </c>
      <c r="Q55" s="66">
        <f t="shared" si="6"/>
        <v>2.6006149055209544</v>
      </c>
    </row>
    <row r="56" spans="1:17" x14ac:dyDescent="0.2">
      <c r="A56" s="51">
        <v>48</v>
      </c>
      <c r="B56" s="52" t="s">
        <v>300</v>
      </c>
      <c r="C56" s="85">
        <v>53</v>
      </c>
      <c r="D56" s="85">
        <v>430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65">
        <f t="shared" si="12"/>
        <v>0</v>
      </c>
      <c r="P56" s="65">
        <f t="shared" si="12"/>
        <v>0</v>
      </c>
      <c r="Q56" s="66">
        <f t="shared" si="6"/>
        <v>0</v>
      </c>
    </row>
    <row r="57" spans="1:17" x14ac:dyDescent="0.2">
      <c r="A57" s="51">
        <v>49</v>
      </c>
      <c r="B57" s="52" t="s">
        <v>306</v>
      </c>
      <c r="C57" s="85">
        <v>33</v>
      </c>
      <c r="D57" s="85">
        <v>93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65">
        <f t="shared" si="12"/>
        <v>0</v>
      </c>
      <c r="P57" s="65">
        <f t="shared" si="12"/>
        <v>0</v>
      </c>
      <c r="Q57" s="66">
        <f t="shared" si="6"/>
        <v>0</v>
      </c>
    </row>
    <row r="58" spans="1:17" x14ac:dyDescent="0.2">
      <c r="A58" s="247"/>
      <c r="B58" s="165" t="s">
        <v>301</v>
      </c>
      <c r="C58" s="191">
        <f>SUM(C54:C57)</f>
        <v>19297</v>
      </c>
      <c r="D58" s="191">
        <f>SUM(D54:D57)</f>
        <v>76500</v>
      </c>
      <c r="E58" s="191">
        <f t="shared" ref="E58:N58" si="13">SUM(E54:E57)</f>
        <v>0</v>
      </c>
      <c r="F58" s="191">
        <f t="shared" si="13"/>
        <v>185.77</v>
      </c>
      <c r="G58" s="191">
        <f t="shared" si="13"/>
        <v>0</v>
      </c>
      <c r="H58" s="191">
        <f t="shared" si="13"/>
        <v>1785.08</v>
      </c>
      <c r="I58" s="191">
        <f t="shared" si="13"/>
        <v>0</v>
      </c>
      <c r="J58" s="191">
        <f t="shared" si="13"/>
        <v>0</v>
      </c>
      <c r="K58" s="191">
        <f t="shared" si="13"/>
        <v>0</v>
      </c>
      <c r="L58" s="191">
        <f t="shared" si="13"/>
        <v>0</v>
      </c>
      <c r="M58" s="191">
        <f t="shared" si="13"/>
        <v>0</v>
      </c>
      <c r="N58" s="191">
        <f t="shared" si="13"/>
        <v>0</v>
      </c>
      <c r="O58" s="191">
        <f t="shared" ref="O58:P58" si="14">SUM(O54:O57)</f>
        <v>0</v>
      </c>
      <c r="P58" s="191">
        <f t="shared" si="14"/>
        <v>1970.85</v>
      </c>
      <c r="Q58" s="63">
        <f t="shared" si="6"/>
        <v>2.5762745098039215</v>
      </c>
    </row>
    <row r="59" spans="1:17" x14ac:dyDescent="0.2">
      <c r="A59" s="247"/>
      <c r="B59" s="165" t="s">
        <v>233</v>
      </c>
      <c r="C59" s="191">
        <f>C58+C53+C49+C27</f>
        <v>444309</v>
      </c>
      <c r="D59" s="191">
        <f>D58+D53+D49+D27</f>
        <v>1844216</v>
      </c>
      <c r="E59" s="191">
        <f t="shared" ref="E59:N59" si="15">E58+E53+E49+E27</f>
        <v>281462</v>
      </c>
      <c r="F59" s="191">
        <f t="shared" si="15"/>
        <v>726417.22</v>
      </c>
      <c r="G59" s="191">
        <f t="shared" si="15"/>
        <v>25654</v>
      </c>
      <c r="H59" s="191">
        <f t="shared" si="15"/>
        <v>541724.31999999995</v>
      </c>
      <c r="I59" s="191">
        <f t="shared" si="15"/>
        <v>1249</v>
      </c>
      <c r="J59" s="191">
        <f t="shared" si="15"/>
        <v>182285.68000000002</v>
      </c>
      <c r="K59" s="191">
        <f t="shared" si="15"/>
        <v>1230</v>
      </c>
      <c r="L59" s="191">
        <f t="shared" si="15"/>
        <v>4100.95</v>
      </c>
      <c r="M59" s="191">
        <f t="shared" si="15"/>
        <v>3661</v>
      </c>
      <c r="N59" s="191">
        <f t="shared" si="15"/>
        <v>25674.27</v>
      </c>
      <c r="O59" s="191">
        <f t="shared" ref="O59:P59" si="16">O58+O53+O49+O27</f>
        <v>313256</v>
      </c>
      <c r="P59" s="191">
        <f t="shared" si="16"/>
        <v>1480202.44</v>
      </c>
      <c r="Q59" s="63">
        <f t="shared" si="6"/>
        <v>80.26188038711301</v>
      </c>
    </row>
    <row r="61" spans="1:17" x14ac:dyDescent="0.2">
      <c r="G61" s="82" t="s">
        <v>1085</v>
      </c>
    </row>
    <row r="62" spans="1:17" x14ac:dyDescent="0.2">
      <c r="C62" s="84"/>
      <c r="D62" s="84"/>
    </row>
    <row r="63" spans="1:17" x14ac:dyDescent="0.2">
      <c r="B63" s="242"/>
    </row>
  </sheetData>
  <autoFilter ref="C5:P59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pageMargins left="0.75" right="0.2" top="0.25" bottom="0.25" header="0.05" footer="0.05"/>
  <pageSetup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2"/>
  <sheetViews>
    <sheetView zoomScaleNormal="100" workbookViewId="0">
      <pane xSplit="2" ySplit="5" topLeftCell="C50" activePane="bottomRight" state="frozen"/>
      <selection pane="topRight" activeCell="C1" sqref="C1"/>
      <selection pane="bottomLeft" activeCell="A7" sqref="A7"/>
      <selection pane="bottomRight" activeCell="I61" sqref="I61"/>
    </sheetView>
  </sheetViews>
  <sheetFormatPr defaultColWidth="4.42578125" defaultRowHeight="13.5" x14ac:dyDescent="0.2"/>
  <cols>
    <col min="1" max="1" width="4.42578125" style="53"/>
    <col min="2" max="2" width="21.85546875" style="53" bestFit="1" customWidth="1"/>
    <col min="3" max="3" width="8" style="72" bestFit="1" customWidth="1"/>
    <col min="4" max="4" width="10.140625" style="72" bestFit="1" customWidth="1"/>
    <col min="5" max="5" width="8" style="72" bestFit="1" customWidth="1"/>
    <col min="6" max="6" width="8.140625" style="72" bestFit="1" customWidth="1"/>
    <col min="7" max="7" width="8.140625" style="70" customWidth="1"/>
    <col min="8" max="9" width="10.140625" style="72" bestFit="1" customWidth="1"/>
    <col min="10" max="10" width="8" style="72" bestFit="1" customWidth="1"/>
    <col min="11" max="11" width="10.140625" style="72" bestFit="1" customWidth="1"/>
    <col min="12" max="12" width="8.140625" style="70" customWidth="1"/>
    <col min="13" max="13" width="10.140625" style="72" bestFit="1" customWidth="1"/>
    <col min="14" max="14" width="10.42578125" style="72" bestFit="1" customWidth="1"/>
    <col min="15" max="16" width="10.140625" style="72" bestFit="1" customWidth="1"/>
    <col min="17" max="17" width="8.42578125" style="70" customWidth="1"/>
    <col min="18" max="19" width="10.85546875" style="72" customWidth="1"/>
    <col min="20" max="20" width="9.5703125" style="53" customWidth="1"/>
    <col min="21" max="16384" width="4.42578125" style="53"/>
  </cols>
  <sheetData>
    <row r="1" spans="1:20" ht="18.75" x14ac:dyDescent="0.2">
      <c r="A1" s="416" t="s">
        <v>737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</row>
    <row r="2" spans="1:20" x14ac:dyDescent="0.2">
      <c r="B2" s="69" t="s">
        <v>128</v>
      </c>
      <c r="C2" s="73"/>
      <c r="D2" s="73"/>
      <c r="N2" s="454" t="s">
        <v>217</v>
      </c>
      <c r="O2" s="454"/>
      <c r="P2" s="454"/>
    </row>
    <row r="3" spans="1:20" ht="15" customHeight="1" x14ac:dyDescent="0.2">
      <c r="A3" s="417" t="s">
        <v>114</v>
      </c>
      <c r="B3" s="417" t="s">
        <v>97</v>
      </c>
      <c r="C3" s="453" t="s">
        <v>34</v>
      </c>
      <c r="D3" s="453"/>
      <c r="E3" s="453"/>
      <c r="F3" s="453"/>
      <c r="G3" s="419" t="s">
        <v>152</v>
      </c>
      <c r="H3" s="453" t="s">
        <v>20</v>
      </c>
      <c r="I3" s="453"/>
      <c r="J3" s="453"/>
      <c r="K3" s="453"/>
      <c r="L3" s="419" t="s">
        <v>152</v>
      </c>
      <c r="M3" s="453" t="s">
        <v>19</v>
      </c>
      <c r="N3" s="453"/>
      <c r="O3" s="453"/>
      <c r="P3" s="453"/>
      <c r="Q3" s="419" t="s">
        <v>152</v>
      </c>
    </row>
    <row r="4" spans="1:20" ht="15" customHeight="1" x14ac:dyDescent="0.2">
      <c r="A4" s="417"/>
      <c r="B4" s="417"/>
      <c r="C4" s="453" t="s">
        <v>21</v>
      </c>
      <c r="D4" s="453"/>
      <c r="E4" s="453" t="s">
        <v>153</v>
      </c>
      <c r="F4" s="453"/>
      <c r="G4" s="419"/>
      <c r="H4" s="453" t="s">
        <v>21</v>
      </c>
      <c r="I4" s="453"/>
      <c r="J4" s="453" t="s">
        <v>153</v>
      </c>
      <c r="K4" s="453"/>
      <c r="L4" s="419"/>
      <c r="M4" s="453" t="s">
        <v>21</v>
      </c>
      <c r="N4" s="453"/>
      <c r="O4" s="453" t="s">
        <v>153</v>
      </c>
      <c r="P4" s="453"/>
      <c r="Q4" s="419"/>
    </row>
    <row r="5" spans="1:20" ht="15" customHeight="1" x14ac:dyDescent="0.2">
      <c r="A5" s="417"/>
      <c r="B5" s="417"/>
      <c r="C5" s="192" t="s">
        <v>118</v>
      </c>
      <c r="D5" s="192" t="s">
        <v>96</v>
      </c>
      <c r="E5" s="192" t="s">
        <v>118</v>
      </c>
      <c r="F5" s="192" t="s">
        <v>96</v>
      </c>
      <c r="G5" s="419"/>
      <c r="H5" s="192" t="s">
        <v>118</v>
      </c>
      <c r="I5" s="192" t="s">
        <v>96</v>
      </c>
      <c r="J5" s="192" t="s">
        <v>118</v>
      </c>
      <c r="K5" s="192" t="s">
        <v>96</v>
      </c>
      <c r="L5" s="419"/>
      <c r="M5" s="192" t="s">
        <v>118</v>
      </c>
      <c r="N5" s="192" t="s">
        <v>96</v>
      </c>
      <c r="O5" s="192" t="s">
        <v>118</v>
      </c>
      <c r="P5" s="192" t="s">
        <v>96</v>
      </c>
      <c r="Q5" s="419"/>
      <c r="S5" s="291"/>
      <c r="T5" s="292"/>
    </row>
    <row r="6" spans="1:20" x14ac:dyDescent="0.2">
      <c r="A6" s="51">
        <v>1</v>
      </c>
      <c r="B6" s="52" t="s">
        <v>52</v>
      </c>
      <c r="C6" s="65">
        <v>101</v>
      </c>
      <c r="D6" s="65">
        <v>1753</v>
      </c>
      <c r="E6" s="65">
        <v>0</v>
      </c>
      <c r="F6" s="65">
        <v>0</v>
      </c>
      <c r="G6" s="66">
        <f t="shared" ref="G6:G36" si="0">F6*100/D6</f>
        <v>0</v>
      </c>
      <c r="H6" s="65">
        <v>944</v>
      </c>
      <c r="I6" s="65">
        <v>3664</v>
      </c>
      <c r="J6" s="65">
        <v>698</v>
      </c>
      <c r="K6" s="65">
        <v>1054</v>
      </c>
      <c r="L6" s="66">
        <f t="shared" ref="L6:L37" si="1">K6*100/I6</f>
        <v>28.766375545851528</v>
      </c>
      <c r="M6" s="65">
        <v>6024</v>
      </c>
      <c r="N6" s="65">
        <v>23120</v>
      </c>
      <c r="O6" s="65">
        <v>2558</v>
      </c>
      <c r="P6" s="65">
        <v>7685</v>
      </c>
      <c r="Q6" s="66">
        <f>P6*100/N6</f>
        <v>33.239619377162633</v>
      </c>
    </row>
    <row r="7" spans="1:20" x14ac:dyDescent="0.2">
      <c r="A7" s="51">
        <v>2</v>
      </c>
      <c r="B7" s="52" t="s">
        <v>53</v>
      </c>
      <c r="C7" s="65">
        <v>9</v>
      </c>
      <c r="D7" s="65">
        <v>148</v>
      </c>
      <c r="E7" s="65">
        <v>1</v>
      </c>
      <c r="F7" s="65">
        <v>440</v>
      </c>
      <c r="G7" s="66">
        <f t="shared" si="0"/>
        <v>297.29729729729729</v>
      </c>
      <c r="H7" s="65">
        <v>130</v>
      </c>
      <c r="I7" s="65">
        <v>500</v>
      </c>
      <c r="J7" s="65">
        <v>37</v>
      </c>
      <c r="K7" s="65">
        <v>22</v>
      </c>
      <c r="L7" s="66">
        <f t="shared" si="1"/>
        <v>4.4000000000000004</v>
      </c>
      <c r="M7" s="65">
        <v>1063</v>
      </c>
      <c r="N7" s="65">
        <v>3795</v>
      </c>
      <c r="O7" s="65">
        <v>157</v>
      </c>
      <c r="P7" s="65">
        <v>2193</v>
      </c>
      <c r="Q7" s="66">
        <f t="shared" ref="Q7:Q59" si="2">P7*100/N7</f>
        <v>57.786561264822133</v>
      </c>
    </row>
    <row r="8" spans="1:20" x14ac:dyDescent="0.2">
      <c r="A8" s="51">
        <v>3</v>
      </c>
      <c r="B8" s="52" t="s">
        <v>54</v>
      </c>
      <c r="C8" s="65">
        <v>139</v>
      </c>
      <c r="D8" s="65">
        <v>3211</v>
      </c>
      <c r="E8" s="65">
        <v>55</v>
      </c>
      <c r="F8" s="65">
        <v>2234</v>
      </c>
      <c r="G8" s="66">
        <f t="shared" si="0"/>
        <v>69.573341638118961</v>
      </c>
      <c r="H8" s="65">
        <v>999</v>
      </c>
      <c r="I8" s="65">
        <v>4108</v>
      </c>
      <c r="J8" s="65">
        <v>423</v>
      </c>
      <c r="K8" s="65">
        <v>1724</v>
      </c>
      <c r="L8" s="66">
        <f t="shared" si="1"/>
        <v>41.966893865628045</v>
      </c>
      <c r="M8" s="65">
        <v>6580</v>
      </c>
      <c r="N8" s="65">
        <v>24568</v>
      </c>
      <c r="O8" s="65">
        <v>3023</v>
      </c>
      <c r="P8" s="65">
        <v>14373</v>
      </c>
      <c r="Q8" s="66">
        <f t="shared" si="2"/>
        <v>58.502930641484859</v>
      </c>
    </row>
    <row r="9" spans="1:20" x14ac:dyDescent="0.2">
      <c r="A9" s="51">
        <v>4</v>
      </c>
      <c r="B9" s="52" t="s">
        <v>55</v>
      </c>
      <c r="C9" s="65">
        <v>239</v>
      </c>
      <c r="D9" s="65">
        <v>5773</v>
      </c>
      <c r="E9" s="65">
        <v>0</v>
      </c>
      <c r="F9" s="65">
        <v>0</v>
      </c>
      <c r="G9" s="66">
        <f t="shared" si="0"/>
        <v>0</v>
      </c>
      <c r="H9" s="65">
        <v>1736</v>
      </c>
      <c r="I9" s="65">
        <v>6072</v>
      </c>
      <c r="J9" s="65">
        <v>1071</v>
      </c>
      <c r="K9" s="65">
        <v>2682</v>
      </c>
      <c r="L9" s="66">
        <f t="shared" si="1"/>
        <v>44.169960474308297</v>
      </c>
      <c r="M9" s="65">
        <v>10130</v>
      </c>
      <c r="N9" s="65">
        <v>37657</v>
      </c>
      <c r="O9" s="65">
        <v>5735</v>
      </c>
      <c r="P9" s="65">
        <v>21075</v>
      </c>
      <c r="Q9" s="66">
        <f t="shared" si="2"/>
        <v>55.965690309902541</v>
      </c>
    </row>
    <row r="10" spans="1:20" x14ac:dyDescent="0.2">
      <c r="A10" s="51">
        <v>5</v>
      </c>
      <c r="B10" s="52" t="s">
        <v>56</v>
      </c>
      <c r="C10" s="65">
        <v>12</v>
      </c>
      <c r="D10" s="65">
        <v>99</v>
      </c>
      <c r="E10" s="65">
        <v>0</v>
      </c>
      <c r="F10" s="65">
        <v>0</v>
      </c>
      <c r="G10" s="66">
        <f t="shared" si="0"/>
        <v>0</v>
      </c>
      <c r="H10" s="65">
        <v>735</v>
      </c>
      <c r="I10" s="65">
        <v>2614</v>
      </c>
      <c r="J10" s="65">
        <v>118</v>
      </c>
      <c r="K10" s="65">
        <v>1866</v>
      </c>
      <c r="L10" s="66">
        <f t="shared" si="1"/>
        <v>71.38485080336649</v>
      </c>
      <c r="M10" s="65">
        <v>3123</v>
      </c>
      <c r="N10" s="65">
        <v>11320</v>
      </c>
      <c r="O10" s="65">
        <v>430</v>
      </c>
      <c r="P10" s="65">
        <v>14188</v>
      </c>
      <c r="Q10" s="66">
        <f t="shared" si="2"/>
        <v>125.33568904593639</v>
      </c>
    </row>
    <row r="11" spans="1:20" x14ac:dyDescent="0.2">
      <c r="A11" s="51">
        <v>6</v>
      </c>
      <c r="B11" s="52" t="s">
        <v>57</v>
      </c>
      <c r="C11" s="65">
        <v>87</v>
      </c>
      <c r="D11" s="65">
        <v>2243</v>
      </c>
      <c r="E11" s="65">
        <v>0</v>
      </c>
      <c r="F11" s="65">
        <v>0</v>
      </c>
      <c r="G11" s="66">
        <f t="shared" si="0"/>
        <v>0</v>
      </c>
      <c r="H11" s="65">
        <v>556</v>
      </c>
      <c r="I11" s="65">
        <v>2291</v>
      </c>
      <c r="J11" s="65">
        <v>1635</v>
      </c>
      <c r="K11" s="65">
        <v>2008.6</v>
      </c>
      <c r="L11" s="66">
        <f t="shared" si="1"/>
        <v>87.673505019642079</v>
      </c>
      <c r="M11" s="65">
        <v>3527</v>
      </c>
      <c r="N11" s="65">
        <v>15222</v>
      </c>
      <c r="O11" s="65">
        <v>3155</v>
      </c>
      <c r="P11" s="65">
        <v>14672</v>
      </c>
      <c r="Q11" s="66">
        <f t="shared" si="2"/>
        <v>96.38680856654841</v>
      </c>
    </row>
    <row r="12" spans="1:20" x14ac:dyDescent="0.2">
      <c r="A12" s="51">
        <v>7</v>
      </c>
      <c r="B12" s="52" t="s">
        <v>58</v>
      </c>
      <c r="C12" s="65">
        <v>127</v>
      </c>
      <c r="D12" s="65">
        <v>3177</v>
      </c>
      <c r="E12" s="65">
        <v>0</v>
      </c>
      <c r="F12" s="65">
        <v>0</v>
      </c>
      <c r="G12" s="66">
        <f t="shared" si="0"/>
        <v>0</v>
      </c>
      <c r="H12" s="65">
        <v>2613</v>
      </c>
      <c r="I12" s="65">
        <v>11718</v>
      </c>
      <c r="J12" s="65">
        <v>1023</v>
      </c>
      <c r="K12" s="65">
        <v>2171</v>
      </c>
      <c r="L12" s="66">
        <f t="shared" si="1"/>
        <v>18.527052398020139</v>
      </c>
      <c r="M12" s="65">
        <v>10092</v>
      </c>
      <c r="N12" s="65">
        <v>45891</v>
      </c>
      <c r="O12" s="65">
        <v>2036</v>
      </c>
      <c r="P12" s="65">
        <v>12688</v>
      </c>
      <c r="Q12" s="66">
        <f t="shared" si="2"/>
        <v>27.648122725588895</v>
      </c>
    </row>
    <row r="13" spans="1:20" x14ac:dyDescent="0.2">
      <c r="A13" s="51">
        <v>8</v>
      </c>
      <c r="B13" s="52" t="s">
        <v>45</v>
      </c>
      <c r="C13" s="65">
        <v>30</v>
      </c>
      <c r="D13" s="65">
        <v>665</v>
      </c>
      <c r="E13" s="65">
        <v>0</v>
      </c>
      <c r="F13" s="65">
        <v>0</v>
      </c>
      <c r="G13" s="66">
        <f t="shared" si="0"/>
        <v>0</v>
      </c>
      <c r="H13" s="65">
        <v>203</v>
      </c>
      <c r="I13" s="65">
        <v>778</v>
      </c>
      <c r="J13" s="65">
        <v>22</v>
      </c>
      <c r="K13" s="65">
        <v>42.49</v>
      </c>
      <c r="L13" s="66">
        <f t="shared" si="1"/>
        <v>5.461439588688946</v>
      </c>
      <c r="M13" s="65">
        <v>1848</v>
      </c>
      <c r="N13" s="65">
        <v>6645</v>
      </c>
      <c r="O13" s="65">
        <v>114</v>
      </c>
      <c r="P13" s="65">
        <v>1124.7</v>
      </c>
      <c r="Q13" s="66">
        <f t="shared" si="2"/>
        <v>16.9255079006772</v>
      </c>
    </row>
    <row r="14" spans="1:20" x14ac:dyDescent="0.2">
      <c r="A14" s="51">
        <v>9</v>
      </c>
      <c r="B14" s="52" t="s">
        <v>46</v>
      </c>
      <c r="C14" s="65">
        <v>8</v>
      </c>
      <c r="D14" s="65">
        <v>57</v>
      </c>
      <c r="E14" s="65">
        <v>0</v>
      </c>
      <c r="F14" s="65">
        <v>0</v>
      </c>
      <c r="G14" s="66">
        <f t="shared" si="0"/>
        <v>0</v>
      </c>
      <c r="H14" s="65">
        <v>276</v>
      </c>
      <c r="I14" s="65">
        <v>1027</v>
      </c>
      <c r="J14" s="65">
        <v>31</v>
      </c>
      <c r="K14" s="65">
        <v>74</v>
      </c>
      <c r="L14" s="66">
        <f t="shared" si="1"/>
        <v>7.2054527750730282</v>
      </c>
      <c r="M14" s="65">
        <v>1845</v>
      </c>
      <c r="N14" s="65">
        <v>6591</v>
      </c>
      <c r="O14" s="65">
        <v>452</v>
      </c>
      <c r="P14" s="65">
        <v>4592</v>
      </c>
      <c r="Q14" s="66">
        <f t="shared" si="2"/>
        <v>69.670763161887422</v>
      </c>
    </row>
    <row r="15" spans="1:20" x14ac:dyDescent="0.2">
      <c r="A15" s="51">
        <v>10</v>
      </c>
      <c r="B15" s="52" t="s">
        <v>78</v>
      </c>
      <c r="C15" s="65">
        <v>160</v>
      </c>
      <c r="D15" s="65">
        <v>3548</v>
      </c>
      <c r="E15" s="65">
        <v>0</v>
      </c>
      <c r="F15" s="65">
        <v>0</v>
      </c>
      <c r="G15" s="66">
        <f t="shared" si="0"/>
        <v>0</v>
      </c>
      <c r="H15" s="65">
        <v>321</v>
      </c>
      <c r="I15" s="65">
        <v>1064</v>
      </c>
      <c r="J15" s="65">
        <v>249</v>
      </c>
      <c r="K15" s="65">
        <v>531</v>
      </c>
      <c r="L15" s="66">
        <f t="shared" si="1"/>
        <v>49.906015037593988</v>
      </c>
      <c r="M15" s="65">
        <v>1262</v>
      </c>
      <c r="N15" s="65">
        <v>4855</v>
      </c>
      <c r="O15" s="65">
        <v>1028</v>
      </c>
      <c r="P15" s="65">
        <v>6853</v>
      </c>
      <c r="Q15" s="66">
        <f t="shared" si="2"/>
        <v>141.15345005149331</v>
      </c>
    </row>
    <row r="16" spans="1:20" x14ac:dyDescent="0.2">
      <c r="A16" s="51">
        <v>11</v>
      </c>
      <c r="B16" s="52" t="s">
        <v>59</v>
      </c>
      <c r="C16" s="65">
        <v>1</v>
      </c>
      <c r="D16" s="65">
        <v>8</v>
      </c>
      <c r="E16" s="65">
        <v>0</v>
      </c>
      <c r="F16" s="65">
        <v>0</v>
      </c>
      <c r="G16" s="66">
        <f t="shared" si="0"/>
        <v>0</v>
      </c>
      <c r="H16" s="65">
        <v>174</v>
      </c>
      <c r="I16" s="65">
        <v>695</v>
      </c>
      <c r="J16" s="65">
        <v>542.02</v>
      </c>
      <c r="K16" s="65">
        <v>502</v>
      </c>
      <c r="L16" s="66">
        <f t="shared" si="1"/>
        <v>72.230215827338128</v>
      </c>
      <c r="M16" s="65">
        <v>722</v>
      </c>
      <c r="N16" s="65">
        <v>3174</v>
      </c>
      <c r="O16" s="65">
        <v>502</v>
      </c>
      <c r="P16" s="65">
        <v>2249.8600000000006</v>
      </c>
      <c r="Q16" s="66">
        <f t="shared" si="2"/>
        <v>70.884057971014514</v>
      </c>
    </row>
    <row r="17" spans="1:17" x14ac:dyDescent="0.2">
      <c r="A17" s="51">
        <v>12</v>
      </c>
      <c r="B17" s="52" t="s">
        <v>60</v>
      </c>
      <c r="C17" s="65">
        <v>8</v>
      </c>
      <c r="D17" s="65">
        <v>33</v>
      </c>
      <c r="E17" s="65">
        <v>0</v>
      </c>
      <c r="F17" s="65">
        <v>0</v>
      </c>
      <c r="G17" s="66">
        <f t="shared" si="0"/>
        <v>0</v>
      </c>
      <c r="H17" s="65">
        <v>154</v>
      </c>
      <c r="I17" s="65">
        <v>631</v>
      </c>
      <c r="J17" s="65">
        <v>58</v>
      </c>
      <c r="K17" s="65">
        <v>117.14</v>
      </c>
      <c r="L17" s="66">
        <f t="shared" si="1"/>
        <v>18.564183835182252</v>
      </c>
      <c r="M17" s="65">
        <v>1374</v>
      </c>
      <c r="N17" s="65">
        <v>5172</v>
      </c>
      <c r="O17" s="65">
        <v>251</v>
      </c>
      <c r="P17" s="65">
        <v>2403</v>
      </c>
      <c r="Q17" s="66">
        <f t="shared" si="2"/>
        <v>46.461716937354986</v>
      </c>
    </row>
    <row r="18" spans="1:17" x14ac:dyDescent="0.2">
      <c r="A18" s="51">
        <v>13</v>
      </c>
      <c r="B18" s="52" t="s">
        <v>190</v>
      </c>
      <c r="C18" s="65">
        <v>23</v>
      </c>
      <c r="D18" s="65">
        <v>155</v>
      </c>
      <c r="E18" s="65">
        <v>1</v>
      </c>
      <c r="F18" s="65">
        <v>196</v>
      </c>
      <c r="G18" s="66">
        <f t="shared" si="0"/>
        <v>126.45161290322581</v>
      </c>
      <c r="H18" s="65">
        <v>525</v>
      </c>
      <c r="I18" s="65">
        <v>1947</v>
      </c>
      <c r="J18" s="65">
        <v>430</v>
      </c>
      <c r="K18" s="65">
        <v>925</v>
      </c>
      <c r="L18" s="66">
        <f t="shared" si="1"/>
        <v>47.508988186954291</v>
      </c>
      <c r="M18" s="65">
        <v>4600</v>
      </c>
      <c r="N18" s="65">
        <v>17177</v>
      </c>
      <c r="O18" s="65">
        <v>620</v>
      </c>
      <c r="P18" s="65">
        <v>2704</v>
      </c>
      <c r="Q18" s="66">
        <f t="shared" si="2"/>
        <v>15.741980555393841</v>
      </c>
    </row>
    <row r="19" spans="1:17" x14ac:dyDescent="0.2">
      <c r="A19" s="51">
        <v>14</v>
      </c>
      <c r="B19" s="52" t="s">
        <v>191</v>
      </c>
      <c r="C19" s="65">
        <v>6</v>
      </c>
      <c r="D19" s="65">
        <v>33</v>
      </c>
      <c r="E19" s="65">
        <v>0</v>
      </c>
      <c r="F19" s="65">
        <v>0</v>
      </c>
      <c r="G19" s="66">
        <f t="shared" si="0"/>
        <v>0</v>
      </c>
      <c r="H19" s="65">
        <v>364</v>
      </c>
      <c r="I19" s="65">
        <v>1481</v>
      </c>
      <c r="J19" s="65">
        <v>16</v>
      </c>
      <c r="K19" s="65">
        <v>123</v>
      </c>
      <c r="L19" s="66">
        <f t="shared" si="1"/>
        <v>8.3051991897366637</v>
      </c>
      <c r="M19" s="65">
        <v>1606</v>
      </c>
      <c r="N19" s="65">
        <v>5827</v>
      </c>
      <c r="O19" s="65">
        <v>195</v>
      </c>
      <c r="P19" s="65">
        <v>2240</v>
      </c>
      <c r="Q19" s="66">
        <f t="shared" si="2"/>
        <v>38.441736742749271</v>
      </c>
    </row>
    <row r="20" spans="1:17" x14ac:dyDescent="0.2">
      <c r="A20" s="51">
        <v>15</v>
      </c>
      <c r="B20" s="52" t="s">
        <v>61</v>
      </c>
      <c r="C20" s="65">
        <v>222</v>
      </c>
      <c r="D20" s="65">
        <v>4407</v>
      </c>
      <c r="E20" s="65">
        <v>15</v>
      </c>
      <c r="F20" s="65">
        <v>14978.29</v>
      </c>
      <c r="G20" s="66">
        <f t="shared" si="0"/>
        <v>339.87497163603359</v>
      </c>
      <c r="H20" s="65">
        <v>1519</v>
      </c>
      <c r="I20" s="65">
        <v>5660</v>
      </c>
      <c r="J20" s="65">
        <v>1716</v>
      </c>
      <c r="K20" s="65">
        <v>3559.04</v>
      </c>
      <c r="L20" s="66">
        <f t="shared" si="1"/>
        <v>62.880565371024737</v>
      </c>
      <c r="M20" s="65">
        <v>14489</v>
      </c>
      <c r="N20" s="65">
        <v>53437</v>
      </c>
      <c r="O20" s="65">
        <v>5928</v>
      </c>
      <c r="P20" s="65">
        <v>9883.8700000000008</v>
      </c>
      <c r="Q20" s="66">
        <f t="shared" si="2"/>
        <v>18.496304058985348</v>
      </c>
    </row>
    <row r="21" spans="1:17" x14ac:dyDescent="0.2">
      <c r="A21" s="51">
        <v>16</v>
      </c>
      <c r="B21" s="52" t="s">
        <v>67</v>
      </c>
      <c r="C21" s="65">
        <v>651</v>
      </c>
      <c r="D21" s="65">
        <v>13162</v>
      </c>
      <c r="E21" s="65">
        <v>26</v>
      </c>
      <c r="F21" s="65">
        <v>13737</v>
      </c>
      <c r="G21" s="66">
        <f t="shared" si="0"/>
        <v>104.36863698526059</v>
      </c>
      <c r="H21" s="65">
        <v>8800</v>
      </c>
      <c r="I21" s="65">
        <v>34582</v>
      </c>
      <c r="J21" s="65">
        <v>708</v>
      </c>
      <c r="K21" s="65">
        <v>6339</v>
      </c>
      <c r="L21" s="66">
        <f t="shared" si="1"/>
        <v>18.330345266323523</v>
      </c>
      <c r="M21" s="65">
        <v>59515</v>
      </c>
      <c r="N21" s="65">
        <v>231039</v>
      </c>
      <c r="O21" s="65">
        <v>5171</v>
      </c>
      <c r="P21" s="65">
        <v>57358</v>
      </c>
      <c r="Q21" s="66">
        <f t="shared" si="2"/>
        <v>24.826111608862572</v>
      </c>
    </row>
    <row r="22" spans="1:17" x14ac:dyDescent="0.2">
      <c r="A22" s="51">
        <v>17</v>
      </c>
      <c r="B22" s="52" t="s">
        <v>62</v>
      </c>
      <c r="C22" s="65">
        <v>8</v>
      </c>
      <c r="D22" s="65">
        <v>45</v>
      </c>
      <c r="E22" s="65">
        <v>0</v>
      </c>
      <c r="F22" s="65">
        <v>0</v>
      </c>
      <c r="G22" s="66">
        <f t="shared" si="0"/>
        <v>0</v>
      </c>
      <c r="H22" s="65">
        <v>358</v>
      </c>
      <c r="I22" s="65">
        <v>1423</v>
      </c>
      <c r="J22" s="65">
        <v>352</v>
      </c>
      <c r="K22" s="65">
        <v>903</v>
      </c>
      <c r="L22" s="66">
        <f t="shared" si="1"/>
        <v>63.457484188334504</v>
      </c>
      <c r="M22" s="65">
        <v>1915</v>
      </c>
      <c r="N22" s="65">
        <v>7413</v>
      </c>
      <c r="O22" s="65">
        <v>514</v>
      </c>
      <c r="P22" s="65">
        <v>2483</v>
      </c>
      <c r="Q22" s="66">
        <f t="shared" si="2"/>
        <v>33.495211115607717</v>
      </c>
    </row>
    <row r="23" spans="1:17" x14ac:dyDescent="0.2">
      <c r="A23" s="51">
        <v>18</v>
      </c>
      <c r="B23" s="52" t="s">
        <v>192</v>
      </c>
      <c r="C23" s="65">
        <v>153</v>
      </c>
      <c r="D23" s="65">
        <v>3572</v>
      </c>
      <c r="E23" s="65">
        <v>0</v>
      </c>
      <c r="F23" s="65">
        <v>0</v>
      </c>
      <c r="G23" s="66">
        <f t="shared" si="0"/>
        <v>0</v>
      </c>
      <c r="H23" s="65">
        <v>885</v>
      </c>
      <c r="I23" s="65">
        <v>3231</v>
      </c>
      <c r="J23" s="65">
        <v>54</v>
      </c>
      <c r="K23" s="65">
        <v>181</v>
      </c>
      <c r="L23" s="66">
        <f t="shared" si="1"/>
        <v>5.6019808108944602</v>
      </c>
      <c r="M23" s="65">
        <v>4673</v>
      </c>
      <c r="N23" s="65">
        <v>19768</v>
      </c>
      <c r="O23" s="65">
        <v>223</v>
      </c>
      <c r="P23" s="65">
        <v>544</v>
      </c>
      <c r="Q23" s="66">
        <f t="shared" si="2"/>
        <v>2.7519222986645082</v>
      </c>
    </row>
    <row r="24" spans="1:17" x14ac:dyDescent="0.2">
      <c r="A24" s="51">
        <v>19</v>
      </c>
      <c r="B24" s="52" t="s">
        <v>63</v>
      </c>
      <c r="C24" s="65">
        <v>148</v>
      </c>
      <c r="D24" s="65">
        <v>3536</v>
      </c>
      <c r="E24" s="65">
        <v>0</v>
      </c>
      <c r="F24" s="65">
        <v>0</v>
      </c>
      <c r="G24" s="66">
        <f t="shared" si="0"/>
        <v>0</v>
      </c>
      <c r="H24" s="65">
        <v>2084</v>
      </c>
      <c r="I24" s="65">
        <v>9874</v>
      </c>
      <c r="J24" s="65">
        <v>1450</v>
      </c>
      <c r="K24" s="65">
        <v>1374</v>
      </c>
      <c r="L24" s="66">
        <f t="shared" si="1"/>
        <v>13.915333198298562</v>
      </c>
      <c r="M24" s="65">
        <v>14401</v>
      </c>
      <c r="N24" s="65">
        <v>35893</v>
      </c>
      <c r="O24" s="65">
        <v>6660</v>
      </c>
      <c r="P24" s="65">
        <v>10008</v>
      </c>
      <c r="Q24" s="66">
        <f t="shared" si="2"/>
        <v>27.882874098013541</v>
      </c>
    </row>
    <row r="25" spans="1:17" x14ac:dyDescent="0.2">
      <c r="A25" s="51">
        <v>20</v>
      </c>
      <c r="B25" s="52" t="s">
        <v>64</v>
      </c>
      <c r="C25" s="65">
        <v>3</v>
      </c>
      <c r="D25" s="65">
        <v>14</v>
      </c>
      <c r="E25" s="65">
        <v>0</v>
      </c>
      <c r="F25" s="65">
        <v>0</v>
      </c>
      <c r="G25" s="66">
        <f t="shared" si="0"/>
        <v>0</v>
      </c>
      <c r="H25" s="65">
        <v>85</v>
      </c>
      <c r="I25" s="65">
        <v>387</v>
      </c>
      <c r="J25" s="65">
        <v>0</v>
      </c>
      <c r="K25" s="65">
        <v>0</v>
      </c>
      <c r="L25" s="66">
        <f t="shared" si="1"/>
        <v>0</v>
      </c>
      <c r="M25" s="65">
        <v>552</v>
      </c>
      <c r="N25" s="65">
        <v>2071</v>
      </c>
      <c r="O25" s="65">
        <v>0</v>
      </c>
      <c r="P25" s="65">
        <v>0</v>
      </c>
      <c r="Q25" s="66">
        <f t="shared" si="2"/>
        <v>0</v>
      </c>
    </row>
    <row r="26" spans="1:17" x14ac:dyDescent="0.2">
      <c r="A26" s="51">
        <v>21</v>
      </c>
      <c r="B26" s="52" t="s">
        <v>47</v>
      </c>
      <c r="C26" s="65">
        <v>8</v>
      </c>
      <c r="D26" s="65">
        <v>29</v>
      </c>
      <c r="E26" s="65">
        <v>0</v>
      </c>
      <c r="F26" s="65">
        <v>0</v>
      </c>
      <c r="G26" s="66">
        <f t="shared" si="0"/>
        <v>0</v>
      </c>
      <c r="H26" s="65">
        <v>272</v>
      </c>
      <c r="I26" s="65">
        <v>949</v>
      </c>
      <c r="J26" s="65">
        <v>80</v>
      </c>
      <c r="K26" s="65">
        <v>142</v>
      </c>
      <c r="L26" s="66">
        <f t="shared" si="1"/>
        <v>14.963119072708114</v>
      </c>
      <c r="M26" s="65">
        <v>1147</v>
      </c>
      <c r="N26" s="65">
        <v>4442</v>
      </c>
      <c r="O26" s="65">
        <v>372</v>
      </c>
      <c r="P26" s="65">
        <v>3565</v>
      </c>
      <c r="Q26" s="66">
        <f t="shared" si="2"/>
        <v>80.256641152633946</v>
      </c>
    </row>
    <row r="27" spans="1:17" x14ac:dyDescent="0.2">
      <c r="A27" s="224"/>
      <c r="B27" s="165" t="s">
        <v>307</v>
      </c>
      <c r="C27" s="68">
        <f>SUM(C6:C26)</f>
        <v>2143</v>
      </c>
      <c r="D27" s="68">
        <f t="shared" ref="D27:P27" si="3">SUM(D6:D26)</f>
        <v>45668</v>
      </c>
      <c r="E27" s="68">
        <f t="shared" si="3"/>
        <v>98</v>
      </c>
      <c r="F27" s="68">
        <f t="shared" si="3"/>
        <v>31585.29</v>
      </c>
      <c r="G27" s="63">
        <f t="shared" si="0"/>
        <v>69.162849259875628</v>
      </c>
      <c r="H27" s="68">
        <f t="shared" si="3"/>
        <v>23733</v>
      </c>
      <c r="I27" s="68">
        <f t="shared" si="3"/>
        <v>94696</v>
      </c>
      <c r="J27" s="68">
        <f t="shared" si="3"/>
        <v>10713.02</v>
      </c>
      <c r="K27" s="68">
        <f t="shared" si="3"/>
        <v>26340.27</v>
      </c>
      <c r="L27" s="63">
        <f t="shared" si="1"/>
        <v>27.815609951845907</v>
      </c>
      <c r="M27" s="68">
        <f t="shared" si="3"/>
        <v>150488</v>
      </c>
      <c r="N27" s="68">
        <f t="shared" si="3"/>
        <v>565077</v>
      </c>
      <c r="O27" s="68">
        <f t="shared" si="3"/>
        <v>39124</v>
      </c>
      <c r="P27" s="68">
        <f t="shared" si="3"/>
        <v>192882.43</v>
      </c>
      <c r="Q27" s="63">
        <f t="shared" si="2"/>
        <v>34.133831318563665</v>
      </c>
    </row>
    <row r="28" spans="1:17" x14ac:dyDescent="0.2">
      <c r="A28" s="51">
        <v>22</v>
      </c>
      <c r="B28" s="52" t="s">
        <v>44</v>
      </c>
      <c r="C28" s="65">
        <v>80</v>
      </c>
      <c r="D28" s="65">
        <v>1695</v>
      </c>
      <c r="E28" s="65">
        <v>0</v>
      </c>
      <c r="F28" s="65">
        <v>0</v>
      </c>
      <c r="G28" s="66">
        <f t="shared" si="0"/>
        <v>0</v>
      </c>
      <c r="H28" s="65">
        <v>491</v>
      </c>
      <c r="I28" s="65">
        <v>2047</v>
      </c>
      <c r="J28" s="65">
        <v>393</v>
      </c>
      <c r="K28" s="65">
        <v>1571.43</v>
      </c>
      <c r="L28" s="66">
        <f t="shared" si="1"/>
        <v>76.767464582315583</v>
      </c>
      <c r="M28" s="65">
        <v>3004</v>
      </c>
      <c r="N28" s="65">
        <v>11187</v>
      </c>
      <c r="O28" s="65">
        <v>1925</v>
      </c>
      <c r="P28" s="65">
        <v>9238</v>
      </c>
      <c r="Q28" s="66">
        <f t="shared" si="2"/>
        <v>82.577992312505586</v>
      </c>
    </row>
    <row r="29" spans="1:17" x14ac:dyDescent="0.2">
      <c r="A29" s="51">
        <v>23</v>
      </c>
      <c r="B29" s="52" t="s">
        <v>193</v>
      </c>
      <c r="C29" s="65">
        <v>1</v>
      </c>
      <c r="D29" s="65">
        <v>6</v>
      </c>
      <c r="E29" s="65">
        <v>0</v>
      </c>
      <c r="F29" s="65">
        <v>0</v>
      </c>
      <c r="G29" s="66">
        <f t="shared" si="0"/>
        <v>0</v>
      </c>
      <c r="H29" s="65">
        <v>44</v>
      </c>
      <c r="I29" s="65">
        <v>160</v>
      </c>
      <c r="J29" s="65">
        <v>0</v>
      </c>
      <c r="K29" s="65">
        <v>0</v>
      </c>
      <c r="L29" s="66">
        <f t="shared" si="1"/>
        <v>0</v>
      </c>
      <c r="M29" s="65">
        <v>481</v>
      </c>
      <c r="N29" s="65">
        <v>1626</v>
      </c>
      <c r="O29" s="65">
        <v>0</v>
      </c>
      <c r="P29" s="65">
        <v>0</v>
      </c>
      <c r="Q29" s="66">
        <f t="shared" si="2"/>
        <v>0</v>
      </c>
    </row>
    <row r="30" spans="1:17" x14ac:dyDescent="0.2">
      <c r="A30" s="51">
        <v>24</v>
      </c>
      <c r="B30" s="52" t="s">
        <v>194</v>
      </c>
      <c r="C30" s="65">
        <v>0</v>
      </c>
      <c r="D30" s="65">
        <v>0</v>
      </c>
      <c r="E30" s="65">
        <v>0</v>
      </c>
      <c r="F30" s="65">
        <v>0</v>
      </c>
      <c r="G30" s="66">
        <v>0</v>
      </c>
      <c r="H30" s="65">
        <v>5</v>
      </c>
      <c r="I30" s="65">
        <v>15</v>
      </c>
      <c r="J30" s="65">
        <v>0</v>
      </c>
      <c r="K30" s="65">
        <v>0</v>
      </c>
      <c r="L30" s="66">
        <f t="shared" si="1"/>
        <v>0</v>
      </c>
      <c r="M30" s="65">
        <v>110</v>
      </c>
      <c r="N30" s="65">
        <v>375</v>
      </c>
      <c r="O30" s="65">
        <v>6</v>
      </c>
      <c r="P30" s="65">
        <v>43</v>
      </c>
      <c r="Q30" s="66">
        <f t="shared" si="2"/>
        <v>11.466666666666667</v>
      </c>
    </row>
    <row r="31" spans="1:17" x14ac:dyDescent="0.2">
      <c r="A31" s="51">
        <v>25</v>
      </c>
      <c r="B31" s="52" t="s">
        <v>48</v>
      </c>
      <c r="C31" s="65">
        <v>1</v>
      </c>
      <c r="D31" s="65">
        <v>6</v>
      </c>
      <c r="E31" s="65">
        <v>0</v>
      </c>
      <c r="F31" s="65">
        <v>0</v>
      </c>
      <c r="G31" s="66">
        <f t="shared" si="0"/>
        <v>0</v>
      </c>
      <c r="H31" s="65">
        <v>9</v>
      </c>
      <c r="I31" s="65">
        <v>42</v>
      </c>
      <c r="J31" s="65">
        <v>0</v>
      </c>
      <c r="K31" s="65">
        <v>0</v>
      </c>
      <c r="L31" s="66">
        <f t="shared" si="1"/>
        <v>0</v>
      </c>
      <c r="M31" s="65">
        <v>270</v>
      </c>
      <c r="N31" s="65">
        <v>920</v>
      </c>
      <c r="O31" s="65">
        <v>0</v>
      </c>
      <c r="P31" s="65">
        <v>0</v>
      </c>
      <c r="Q31" s="66">
        <f t="shared" si="2"/>
        <v>0</v>
      </c>
    </row>
    <row r="32" spans="1:17" x14ac:dyDescent="0.2">
      <c r="A32" s="51">
        <v>26</v>
      </c>
      <c r="B32" s="52" t="s">
        <v>195</v>
      </c>
      <c r="C32" s="65">
        <v>1</v>
      </c>
      <c r="D32" s="65">
        <v>6</v>
      </c>
      <c r="E32" s="65">
        <v>0</v>
      </c>
      <c r="F32" s="65">
        <v>0</v>
      </c>
      <c r="G32" s="66">
        <f t="shared" si="0"/>
        <v>0</v>
      </c>
      <c r="H32" s="65">
        <v>40</v>
      </c>
      <c r="I32" s="65">
        <v>190</v>
      </c>
      <c r="J32" s="65">
        <v>0</v>
      </c>
      <c r="K32" s="65">
        <v>2</v>
      </c>
      <c r="L32" s="66">
        <f t="shared" si="1"/>
        <v>1.0526315789473684</v>
      </c>
      <c r="M32" s="65">
        <v>255</v>
      </c>
      <c r="N32" s="65">
        <v>938</v>
      </c>
      <c r="O32" s="65">
        <v>129</v>
      </c>
      <c r="P32" s="65">
        <v>856</v>
      </c>
      <c r="Q32" s="66">
        <f t="shared" si="2"/>
        <v>91.257995735607679</v>
      </c>
    </row>
    <row r="33" spans="1:17" x14ac:dyDescent="0.2">
      <c r="A33" s="51">
        <v>27</v>
      </c>
      <c r="B33" s="52" t="s">
        <v>196</v>
      </c>
      <c r="C33" s="65">
        <v>1</v>
      </c>
      <c r="D33" s="65">
        <v>6</v>
      </c>
      <c r="E33" s="65">
        <v>0</v>
      </c>
      <c r="F33" s="65">
        <v>0</v>
      </c>
      <c r="G33" s="66">
        <f t="shared" si="0"/>
        <v>0</v>
      </c>
      <c r="H33" s="65">
        <v>3</v>
      </c>
      <c r="I33" s="65">
        <v>15</v>
      </c>
      <c r="J33" s="65">
        <v>0</v>
      </c>
      <c r="K33" s="65">
        <v>0</v>
      </c>
      <c r="L33" s="66">
        <f t="shared" si="1"/>
        <v>0</v>
      </c>
      <c r="M33" s="65">
        <v>201</v>
      </c>
      <c r="N33" s="65">
        <v>685</v>
      </c>
      <c r="O33" s="65">
        <v>0</v>
      </c>
      <c r="P33" s="65">
        <v>0</v>
      </c>
      <c r="Q33" s="66">
        <f t="shared" si="2"/>
        <v>0</v>
      </c>
    </row>
    <row r="34" spans="1:17" x14ac:dyDescent="0.2">
      <c r="A34" s="51">
        <v>28</v>
      </c>
      <c r="B34" s="52" t="s">
        <v>197</v>
      </c>
      <c r="C34" s="65">
        <v>1</v>
      </c>
      <c r="D34" s="65">
        <v>8</v>
      </c>
      <c r="E34" s="65">
        <v>0</v>
      </c>
      <c r="F34" s="65">
        <v>0</v>
      </c>
      <c r="G34" s="66">
        <f t="shared" si="0"/>
        <v>0</v>
      </c>
      <c r="H34" s="65">
        <v>40</v>
      </c>
      <c r="I34" s="65">
        <v>144</v>
      </c>
      <c r="J34" s="65">
        <v>7</v>
      </c>
      <c r="K34" s="65">
        <v>21</v>
      </c>
      <c r="L34" s="66">
        <f t="shared" si="1"/>
        <v>14.583333333333334</v>
      </c>
      <c r="M34" s="65">
        <v>513</v>
      </c>
      <c r="N34" s="65">
        <v>1742</v>
      </c>
      <c r="O34" s="65">
        <v>33</v>
      </c>
      <c r="P34" s="65">
        <v>333</v>
      </c>
      <c r="Q34" s="66">
        <f t="shared" si="2"/>
        <v>19.115958668197475</v>
      </c>
    </row>
    <row r="35" spans="1:17" x14ac:dyDescent="0.2">
      <c r="A35" s="51">
        <v>29</v>
      </c>
      <c r="B35" s="52" t="s">
        <v>68</v>
      </c>
      <c r="C35" s="65">
        <v>64</v>
      </c>
      <c r="D35" s="65">
        <v>1016</v>
      </c>
      <c r="E35" s="65">
        <v>0</v>
      </c>
      <c r="F35" s="65">
        <v>0</v>
      </c>
      <c r="G35" s="66">
        <f t="shared" si="0"/>
        <v>0</v>
      </c>
      <c r="H35" s="65">
        <v>738</v>
      </c>
      <c r="I35" s="65">
        <v>2719</v>
      </c>
      <c r="J35" s="65">
        <v>213</v>
      </c>
      <c r="K35" s="65">
        <v>364.56</v>
      </c>
      <c r="L35" s="66">
        <f t="shared" si="1"/>
        <v>13.407870540639941</v>
      </c>
      <c r="M35" s="65">
        <v>6035</v>
      </c>
      <c r="N35" s="65">
        <v>21262</v>
      </c>
      <c r="O35" s="65">
        <v>1223</v>
      </c>
      <c r="P35" s="65">
        <v>3556.22</v>
      </c>
      <c r="Q35" s="66">
        <f t="shared" si="2"/>
        <v>16.725707835575204</v>
      </c>
    </row>
    <row r="36" spans="1:17" x14ac:dyDescent="0.2">
      <c r="A36" s="51">
        <v>30</v>
      </c>
      <c r="B36" s="52" t="s">
        <v>69</v>
      </c>
      <c r="C36" s="65">
        <v>177</v>
      </c>
      <c r="D36" s="65">
        <v>4072</v>
      </c>
      <c r="E36" s="65">
        <v>0</v>
      </c>
      <c r="F36" s="65">
        <v>0</v>
      </c>
      <c r="G36" s="66">
        <f t="shared" si="0"/>
        <v>0</v>
      </c>
      <c r="H36" s="65">
        <v>699</v>
      </c>
      <c r="I36" s="65">
        <v>2703</v>
      </c>
      <c r="J36" s="65">
        <v>131</v>
      </c>
      <c r="K36" s="65">
        <v>500</v>
      </c>
      <c r="L36" s="66">
        <f t="shared" si="1"/>
        <v>18.497965223825378</v>
      </c>
      <c r="M36" s="65">
        <v>5963</v>
      </c>
      <c r="N36" s="65">
        <v>22658</v>
      </c>
      <c r="O36" s="65">
        <v>215</v>
      </c>
      <c r="P36" s="65">
        <v>3197</v>
      </c>
      <c r="Q36" s="66">
        <f t="shared" si="2"/>
        <v>14.109806690793539</v>
      </c>
    </row>
    <row r="37" spans="1:17" x14ac:dyDescent="0.2">
      <c r="A37" s="51">
        <v>31</v>
      </c>
      <c r="B37" s="52" t="s">
        <v>198</v>
      </c>
      <c r="C37" s="65">
        <v>0</v>
      </c>
      <c r="D37" s="65">
        <v>0</v>
      </c>
      <c r="E37" s="65">
        <v>0</v>
      </c>
      <c r="F37" s="65">
        <v>0</v>
      </c>
      <c r="G37" s="66">
        <v>0</v>
      </c>
      <c r="H37" s="65">
        <v>27</v>
      </c>
      <c r="I37" s="65">
        <v>82</v>
      </c>
      <c r="J37" s="65">
        <v>0</v>
      </c>
      <c r="K37" s="65">
        <v>0</v>
      </c>
      <c r="L37" s="66">
        <f t="shared" si="1"/>
        <v>0</v>
      </c>
      <c r="M37" s="65">
        <v>94</v>
      </c>
      <c r="N37" s="65">
        <v>320</v>
      </c>
      <c r="O37" s="65">
        <v>433</v>
      </c>
      <c r="P37" s="65">
        <v>261</v>
      </c>
      <c r="Q37" s="66">
        <f t="shared" si="2"/>
        <v>81.5625</v>
      </c>
    </row>
    <row r="38" spans="1:17" x14ac:dyDescent="0.2">
      <c r="A38" s="51">
        <v>32</v>
      </c>
      <c r="B38" s="52" t="s">
        <v>199</v>
      </c>
      <c r="C38" s="65">
        <v>4</v>
      </c>
      <c r="D38" s="65">
        <v>21</v>
      </c>
      <c r="E38" s="65">
        <v>0</v>
      </c>
      <c r="F38" s="65">
        <v>0</v>
      </c>
      <c r="G38" s="66">
        <f t="shared" ref="G38:G59" si="4">F38*100/D38</f>
        <v>0</v>
      </c>
      <c r="H38" s="65">
        <v>105</v>
      </c>
      <c r="I38" s="65">
        <v>417</v>
      </c>
      <c r="J38" s="65">
        <v>6</v>
      </c>
      <c r="K38" s="65">
        <v>10.74</v>
      </c>
      <c r="L38" s="66">
        <f t="shared" ref="L38:L59" si="5">K38*100/I38</f>
        <v>2.5755395683453237</v>
      </c>
      <c r="M38" s="65">
        <v>1066</v>
      </c>
      <c r="N38" s="65">
        <v>3842</v>
      </c>
      <c r="O38" s="65">
        <v>0</v>
      </c>
      <c r="P38" s="65">
        <v>0</v>
      </c>
      <c r="Q38" s="66">
        <f t="shared" si="2"/>
        <v>0</v>
      </c>
    </row>
    <row r="39" spans="1:17" x14ac:dyDescent="0.2">
      <c r="A39" s="51">
        <v>33</v>
      </c>
      <c r="B39" s="52" t="s">
        <v>200</v>
      </c>
      <c r="C39" s="65">
        <v>2</v>
      </c>
      <c r="D39" s="65">
        <v>9</v>
      </c>
      <c r="E39" s="65">
        <v>0</v>
      </c>
      <c r="F39" s="65">
        <v>0</v>
      </c>
      <c r="G39" s="66">
        <f t="shared" si="4"/>
        <v>0</v>
      </c>
      <c r="H39" s="65">
        <v>20</v>
      </c>
      <c r="I39" s="65">
        <v>87</v>
      </c>
      <c r="J39" s="65">
        <v>1</v>
      </c>
      <c r="K39" s="65">
        <v>2</v>
      </c>
      <c r="L39" s="66">
        <f t="shared" si="5"/>
        <v>2.2988505747126435</v>
      </c>
      <c r="M39" s="65">
        <v>382</v>
      </c>
      <c r="N39" s="65">
        <v>1298</v>
      </c>
      <c r="O39" s="65">
        <v>5</v>
      </c>
      <c r="P39" s="65">
        <v>35</v>
      </c>
      <c r="Q39" s="66">
        <f t="shared" si="2"/>
        <v>2.6964560862865947</v>
      </c>
    </row>
    <row r="40" spans="1:17" x14ac:dyDescent="0.2">
      <c r="A40" s="51">
        <v>34</v>
      </c>
      <c r="B40" s="52" t="s">
        <v>201</v>
      </c>
      <c r="C40" s="65">
        <v>1</v>
      </c>
      <c r="D40" s="65">
        <v>6</v>
      </c>
      <c r="E40" s="65">
        <v>0</v>
      </c>
      <c r="F40" s="65">
        <v>0</v>
      </c>
      <c r="G40" s="66">
        <f t="shared" si="4"/>
        <v>0</v>
      </c>
      <c r="H40" s="65">
        <v>45</v>
      </c>
      <c r="I40" s="65">
        <v>180</v>
      </c>
      <c r="J40" s="65">
        <v>5</v>
      </c>
      <c r="K40" s="65">
        <v>14.06</v>
      </c>
      <c r="L40" s="66">
        <f t="shared" si="5"/>
        <v>7.8111111111111109</v>
      </c>
      <c r="M40" s="65">
        <v>424</v>
      </c>
      <c r="N40" s="65">
        <v>1459</v>
      </c>
      <c r="O40" s="65">
        <v>169</v>
      </c>
      <c r="P40" s="65">
        <v>1221</v>
      </c>
      <c r="Q40" s="66">
        <f t="shared" si="2"/>
        <v>83.687457162440026</v>
      </c>
    </row>
    <row r="41" spans="1:17" x14ac:dyDescent="0.2">
      <c r="A41" s="51">
        <v>35</v>
      </c>
      <c r="B41" s="52" t="s">
        <v>202</v>
      </c>
      <c r="C41" s="65">
        <v>1</v>
      </c>
      <c r="D41" s="65">
        <v>6</v>
      </c>
      <c r="E41" s="65">
        <v>0</v>
      </c>
      <c r="F41" s="65">
        <v>0</v>
      </c>
      <c r="G41" s="66">
        <f t="shared" si="4"/>
        <v>0</v>
      </c>
      <c r="H41" s="65">
        <v>31</v>
      </c>
      <c r="I41" s="65">
        <v>131</v>
      </c>
      <c r="J41" s="65">
        <v>0</v>
      </c>
      <c r="K41" s="65">
        <v>0</v>
      </c>
      <c r="L41" s="66">
        <f t="shared" si="5"/>
        <v>0</v>
      </c>
      <c r="M41" s="65">
        <v>317</v>
      </c>
      <c r="N41" s="65">
        <v>1112</v>
      </c>
      <c r="O41" s="65">
        <v>0</v>
      </c>
      <c r="P41" s="65">
        <v>0</v>
      </c>
      <c r="Q41" s="66">
        <f t="shared" si="2"/>
        <v>0</v>
      </c>
    </row>
    <row r="42" spans="1:17" x14ac:dyDescent="0.2">
      <c r="A42" s="51">
        <v>36</v>
      </c>
      <c r="B42" s="52" t="s">
        <v>70</v>
      </c>
      <c r="C42" s="65">
        <v>1</v>
      </c>
      <c r="D42" s="65">
        <v>6</v>
      </c>
      <c r="E42" s="65">
        <v>0</v>
      </c>
      <c r="F42" s="65">
        <v>0</v>
      </c>
      <c r="G42" s="66">
        <f t="shared" si="4"/>
        <v>0</v>
      </c>
      <c r="H42" s="65">
        <v>81</v>
      </c>
      <c r="I42" s="65">
        <v>356</v>
      </c>
      <c r="J42" s="65">
        <v>0</v>
      </c>
      <c r="K42" s="65">
        <v>0</v>
      </c>
      <c r="L42" s="66">
        <f t="shared" si="5"/>
        <v>0</v>
      </c>
      <c r="M42" s="65">
        <v>621</v>
      </c>
      <c r="N42" s="65">
        <v>2264</v>
      </c>
      <c r="O42" s="65">
        <v>0</v>
      </c>
      <c r="P42" s="65">
        <v>0</v>
      </c>
      <c r="Q42" s="66">
        <f t="shared" si="2"/>
        <v>0</v>
      </c>
    </row>
    <row r="43" spans="1:17" x14ac:dyDescent="0.2">
      <c r="A43" s="51">
        <v>37</v>
      </c>
      <c r="B43" s="52" t="s">
        <v>203</v>
      </c>
      <c r="C43" s="65">
        <v>1</v>
      </c>
      <c r="D43" s="65">
        <v>6</v>
      </c>
      <c r="E43" s="65">
        <v>0</v>
      </c>
      <c r="F43" s="65">
        <v>0</v>
      </c>
      <c r="G43" s="66">
        <f t="shared" si="4"/>
        <v>0</v>
      </c>
      <c r="H43" s="65">
        <v>25</v>
      </c>
      <c r="I43" s="65">
        <v>92</v>
      </c>
      <c r="J43" s="65">
        <v>0</v>
      </c>
      <c r="K43" s="65">
        <v>0</v>
      </c>
      <c r="L43" s="66">
        <f t="shared" si="5"/>
        <v>0</v>
      </c>
      <c r="M43" s="65">
        <v>282</v>
      </c>
      <c r="N43" s="65">
        <v>998</v>
      </c>
      <c r="O43" s="65">
        <v>10</v>
      </c>
      <c r="P43" s="65">
        <v>89</v>
      </c>
      <c r="Q43" s="66">
        <f t="shared" si="2"/>
        <v>8.9178356713426847</v>
      </c>
    </row>
    <row r="44" spans="1:17" x14ac:dyDescent="0.2">
      <c r="A44" s="51">
        <v>38</v>
      </c>
      <c r="B44" s="52" t="s">
        <v>204</v>
      </c>
      <c r="C44" s="65">
        <v>1</v>
      </c>
      <c r="D44" s="65">
        <v>6</v>
      </c>
      <c r="E44" s="65">
        <v>0</v>
      </c>
      <c r="F44" s="65">
        <v>0</v>
      </c>
      <c r="G44" s="66">
        <f t="shared" si="4"/>
        <v>0</v>
      </c>
      <c r="H44" s="65">
        <v>27</v>
      </c>
      <c r="I44" s="65">
        <v>145</v>
      </c>
      <c r="J44" s="65">
        <v>223</v>
      </c>
      <c r="K44" s="65">
        <v>50</v>
      </c>
      <c r="L44" s="66">
        <f t="shared" si="5"/>
        <v>34.482758620689658</v>
      </c>
      <c r="M44" s="65">
        <v>423</v>
      </c>
      <c r="N44" s="65">
        <v>1496</v>
      </c>
      <c r="O44" s="65">
        <v>851</v>
      </c>
      <c r="P44" s="65">
        <v>132</v>
      </c>
      <c r="Q44" s="66">
        <f t="shared" si="2"/>
        <v>8.8235294117647065</v>
      </c>
    </row>
    <row r="45" spans="1:17" x14ac:dyDescent="0.2">
      <c r="A45" s="51">
        <v>39</v>
      </c>
      <c r="B45" s="52" t="s">
        <v>205</v>
      </c>
      <c r="C45" s="65">
        <v>1</v>
      </c>
      <c r="D45" s="65">
        <v>5</v>
      </c>
      <c r="E45" s="65">
        <v>0</v>
      </c>
      <c r="F45" s="65">
        <v>0</v>
      </c>
      <c r="G45" s="66">
        <f t="shared" si="4"/>
        <v>0</v>
      </c>
      <c r="H45" s="65">
        <v>12</v>
      </c>
      <c r="I45" s="65">
        <v>54</v>
      </c>
      <c r="J45" s="65">
        <v>2</v>
      </c>
      <c r="K45" s="65">
        <v>5</v>
      </c>
      <c r="L45" s="66">
        <f t="shared" si="5"/>
        <v>9.2592592592592595</v>
      </c>
      <c r="M45" s="65">
        <v>266</v>
      </c>
      <c r="N45" s="65">
        <v>905</v>
      </c>
      <c r="O45" s="65">
        <v>10</v>
      </c>
      <c r="P45" s="65">
        <v>25</v>
      </c>
      <c r="Q45" s="66">
        <f t="shared" si="2"/>
        <v>2.7624309392265194</v>
      </c>
    </row>
    <row r="46" spans="1:17" x14ac:dyDescent="0.2">
      <c r="A46" s="51">
        <v>40</v>
      </c>
      <c r="B46" s="52" t="s">
        <v>74</v>
      </c>
      <c r="C46" s="65">
        <v>0</v>
      </c>
      <c r="D46" s="65">
        <v>0</v>
      </c>
      <c r="E46" s="65">
        <v>0</v>
      </c>
      <c r="F46" s="65">
        <v>0</v>
      </c>
      <c r="G46" s="66">
        <v>0</v>
      </c>
      <c r="H46" s="65">
        <v>0</v>
      </c>
      <c r="I46" s="65">
        <v>0</v>
      </c>
      <c r="J46" s="65">
        <v>0</v>
      </c>
      <c r="K46" s="65">
        <v>0</v>
      </c>
      <c r="L46" s="66">
        <v>0</v>
      </c>
      <c r="M46" s="65">
        <v>0</v>
      </c>
      <c r="N46" s="65">
        <v>0</v>
      </c>
      <c r="O46" s="65">
        <v>0</v>
      </c>
      <c r="P46" s="65">
        <v>0</v>
      </c>
      <c r="Q46" s="66">
        <v>0</v>
      </c>
    </row>
    <row r="47" spans="1:17" x14ac:dyDescent="0.2">
      <c r="A47" s="51">
        <v>41</v>
      </c>
      <c r="B47" s="52" t="s">
        <v>206</v>
      </c>
      <c r="C47" s="65">
        <v>0</v>
      </c>
      <c r="D47" s="65">
        <v>0</v>
      </c>
      <c r="E47" s="65">
        <v>0</v>
      </c>
      <c r="F47" s="65">
        <v>0</v>
      </c>
      <c r="G47" s="66">
        <v>0</v>
      </c>
      <c r="H47" s="65">
        <v>2</v>
      </c>
      <c r="I47" s="65">
        <v>9</v>
      </c>
      <c r="J47" s="65">
        <v>0</v>
      </c>
      <c r="K47" s="65">
        <v>0</v>
      </c>
      <c r="L47" s="66">
        <f t="shared" si="5"/>
        <v>0</v>
      </c>
      <c r="M47" s="65">
        <v>12</v>
      </c>
      <c r="N47" s="65">
        <v>39</v>
      </c>
      <c r="O47" s="65">
        <v>0</v>
      </c>
      <c r="P47" s="65">
        <v>0</v>
      </c>
      <c r="Q47" s="66">
        <f t="shared" si="2"/>
        <v>0</v>
      </c>
    </row>
    <row r="48" spans="1:17" x14ac:dyDescent="0.2">
      <c r="A48" s="51">
        <v>42</v>
      </c>
      <c r="B48" s="52" t="s">
        <v>73</v>
      </c>
      <c r="C48" s="65">
        <v>1</v>
      </c>
      <c r="D48" s="65">
        <v>6</v>
      </c>
      <c r="E48" s="65">
        <v>0</v>
      </c>
      <c r="F48" s="65">
        <v>0</v>
      </c>
      <c r="G48" s="66">
        <f t="shared" si="4"/>
        <v>0</v>
      </c>
      <c r="H48" s="65">
        <v>61</v>
      </c>
      <c r="I48" s="65">
        <v>305</v>
      </c>
      <c r="J48" s="65">
        <v>0</v>
      </c>
      <c r="K48" s="65">
        <v>0</v>
      </c>
      <c r="L48" s="66">
        <f t="shared" si="5"/>
        <v>0</v>
      </c>
      <c r="M48" s="65">
        <v>526</v>
      </c>
      <c r="N48" s="65">
        <v>1996</v>
      </c>
      <c r="O48" s="65">
        <v>118</v>
      </c>
      <c r="P48" s="65">
        <v>872</v>
      </c>
      <c r="Q48" s="66">
        <f t="shared" si="2"/>
        <v>43.687374749499</v>
      </c>
    </row>
    <row r="49" spans="1:17" x14ac:dyDescent="0.2">
      <c r="A49" s="224"/>
      <c r="B49" s="165" t="s">
        <v>298</v>
      </c>
      <c r="C49" s="68">
        <f>SUM(C28:C48)</f>
        <v>339</v>
      </c>
      <c r="D49" s="68">
        <f t="shared" ref="D49:P49" si="6">SUM(D28:D48)</f>
        <v>6886</v>
      </c>
      <c r="E49" s="68">
        <f t="shared" si="6"/>
        <v>0</v>
      </c>
      <c r="F49" s="68">
        <f t="shared" si="6"/>
        <v>0</v>
      </c>
      <c r="G49" s="63">
        <f t="shared" si="4"/>
        <v>0</v>
      </c>
      <c r="H49" s="68">
        <f t="shared" si="6"/>
        <v>2505</v>
      </c>
      <c r="I49" s="68">
        <f t="shared" si="6"/>
        <v>9893</v>
      </c>
      <c r="J49" s="68">
        <f t="shared" si="6"/>
        <v>981</v>
      </c>
      <c r="K49" s="68">
        <f t="shared" si="6"/>
        <v>2540.7899999999995</v>
      </c>
      <c r="L49" s="63">
        <f t="shared" si="5"/>
        <v>25.682704942888904</v>
      </c>
      <c r="M49" s="68">
        <f t="shared" si="6"/>
        <v>21245</v>
      </c>
      <c r="N49" s="68">
        <f t="shared" si="6"/>
        <v>77122</v>
      </c>
      <c r="O49" s="68">
        <f t="shared" si="6"/>
        <v>5127</v>
      </c>
      <c r="P49" s="68">
        <f t="shared" si="6"/>
        <v>19858.22</v>
      </c>
      <c r="Q49" s="63">
        <f t="shared" si="2"/>
        <v>25.749098830424522</v>
      </c>
    </row>
    <row r="50" spans="1:17" x14ac:dyDescent="0.2">
      <c r="A50" s="51">
        <v>43</v>
      </c>
      <c r="B50" s="52" t="s">
        <v>43</v>
      </c>
      <c r="C50" s="65">
        <v>23</v>
      </c>
      <c r="D50" s="65">
        <v>246</v>
      </c>
      <c r="E50" s="65">
        <v>0</v>
      </c>
      <c r="F50" s="65">
        <v>0</v>
      </c>
      <c r="G50" s="66">
        <f t="shared" si="4"/>
        <v>0</v>
      </c>
      <c r="H50" s="65">
        <v>762</v>
      </c>
      <c r="I50" s="65">
        <v>3225</v>
      </c>
      <c r="J50" s="65">
        <v>55</v>
      </c>
      <c r="K50" s="65">
        <v>219.22</v>
      </c>
      <c r="L50" s="66">
        <f t="shared" si="5"/>
        <v>6.7975193798449611</v>
      </c>
      <c r="M50" s="65">
        <v>3995</v>
      </c>
      <c r="N50" s="65">
        <v>17545</v>
      </c>
      <c r="O50" s="65">
        <v>248</v>
      </c>
      <c r="P50" s="65">
        <v>3293.61</v>
      </c>
      <c r="Q50" s="66">
        <f t="shared" si="2"/>
        <v>18.772356796808207</v>
      </c>
    </row>
    <row r="51" spans="1:17" x14ac:dyDescent="0.2">
      <c r="A51" s="51">
        <v>44</v>
      </c>
      <c r="B51" s="52" t="s">
        <v>207</v>
      </c>
      <c r="C51" s="65">
        <v>0</v>
      </c>
      <c r="D51" s="65">
        <v>0</v>
      </c>
      <c r="E51" s="65">
        <v>0</v>
      </c>
      <c r="F51" s="65">
        <v>0</v>
      </c>
      <c r="G51" s="66">
        <v>0</v>
      </c>
      <c r="H51" s="65">
        <v>553</v>
      </c>
      <c r="I51" s="65">
        <v>1830</v>
      </c>
      <c r="J51" s="65">
        <v>144</v>
      </c>
      <c r="K51" s="65">
        <v>101</v>
      </c>
      <c r="L51" s="66">
        <f t="shared" si="5"/>
        <v>5.5191256830601096</v>
      </c>
      <c r="M51" s="65">
        <v>2752</v>
      </c>
      <c r="N51" s="65">
        <v>8473</v>
      </c>
      <c r="O51" s="65">
        <v>8377</v>
      </c>
      <c r="P51" s="65">
        <v>3273</v>
      </c>
      <c r="Q51" s="66">
        <f t="shared" si="2"/>
        <v>38.628584916794523</v>
      </c>
    </row>
    <row r="52" spans="1:17" x14ac:dyDescent="0.2">
      <c r="A52" s="51">
        <v>45</v>
      </c>
      <c r="B52" s="52" t="s">
        <v>49</v>
      </c>
      <c r="C52" s="65">
        <v>0</v>
      </c>
      <c r="D52" s="65">
        <v>0</v>
      </c>
      <c r="E52" s="65">
        <v>0</v>
      </c>
      <c r="F52" s="65">
        <v>0</v>
      </c>
      <c r="G52" s="66">
        <v>0</v>
      </c>
      <c r="H52" s="65">
        <v>669</v>
      </c>
      <c r="I52" s="65">
        <v>2336</v>
      </c>
      <c r="J52" s="65">
        <v>179</v>
      </c>
      <c r="K52" s="65">
        <v>160.82</v>
      </c>
      <c r="L52" s="66">
        <f t="shared" si="5"/>
        <v>6.8844178082191778</v>
      </c>
      <c r="M52" s="65">
        <v>3649</v>
      </c>
      <c r="N52" s="65">
        <v>11014</v>
      </c>
      <c r="O52" s="65">
        <v>493</v>
      </c>
      <c r="P52" s="65">
        <v>1616.55</v>
      </c>
      <c r="Q52" s="66">
        <f t="shared" si="2"/>
        <v>14.677228981296532</v>
      </c>
    </row>
    <row r="53" spans="1:17" x14ac:dyDescent="0.2">
      <c r="A53" s="224"/>
      <c r="B53" s="165" t="s">
        <v>308</v>
      </c>
      <c r="C53" s="68">
        <f>SUM(C50:C52)</f>
        <v>23</v>
      </c>
      <c r="D53" s="68">
        <f t="shared" ref="D53:P53" si="7">SUM(D50:D52)</f>
        <v>246</v>
      </c>
      <c r="E53" s="68">
        <f t="shared" si="7"/>
        <v>0</v>
      </c>
      <c r="F53" s="68">
        <f t="shared" si="7"/>
        <v>0</v>
      </c>
      <c r="G53" s="63">
        <f t="shared" si="4"/>
        <v>0</v>
      </c>
      <c r="H53" s="68">
        <f t="shared" si="7"/>
        <v>1984</v>
      </c>
      <c r="I53" s="68">
        <f t="shared" si="7"/>
        <v>7391</v>
      </c>
      <c r="J53" s="68">
        <f t="shared" si="7"/>
        <v>378</v>
      </c>
      <c r="K53" s="68">
        <f t="shared" si="7"/>
        <v>481.04</v>
      </c>
      <c r="L53" s="63">
        <f t="shared" si="5"/>
        <v>6.5084562305506699</v>
      </c>
      <c r="M53" s="68">
        <f t="shared" si="7"/>
        <v>10396</v>
      </c>
      <c r="N53" s="68">
        <f t="shared" si="7"/>
        <v>37032</v>
      </c>
      <c r="O53" s="68">
        <f t="shared" si="7"/>
        <v>9118</v>
      </c>
      <c r="P53" s="68">
        <f t="shared" si="7"/>
        <v>8183.1600000000008</v>
      </c>
      <c r="Q53" s="63">
        <f t="shared" si="2"/>
        <v>22.097537265068052</v>
      </c>
    </row>
    <row r="54" spans="1:17" x14ac:dyDescent="0.2">
      <c r="A54" s="51">
        <v>46</v>
      </c>
      <c r="B54" s="52" t="s">
        <v>299</v>
      </c>
      <c r="C54" s="65">
        <v>1</v>
      </c>
      <c r="D54" s="65">
        <v>3</v>
      </c>
      <c r="E54" s="65">
        <v>0</v>
      </c>
      <c r="F54" s="65">
        <v>0</v>
      </c>
      <c r="G54" s="66">
        <f t="shared" si="4"/>
        <v>0</v>
      </c>
      <c r="H54" s="65">
        <v>0</v>
      </c>
      <c r="I54" s="65">
        <v>0</v>
      </c>
      <c r="J54" s="65">
        <v>0</v>
      </c>
      <c r="K54" s="65">
        <v>0</v>
      </c>
      <c r="L54" s="66">
        <v>0</v>
      </c>
      <c r="M54" s="65">
        <v>51</v>
      </c>
      <c r="N54" s="65">
        <v>174</v>
      </c>
      <c r="O54" s="65">
        <v>0</v>
      </c>
      <c r="P54" s="65">
        <v>0</v>
      </c>
      <c r="Q54" s="66">
        <f t="shared" si="2"/>
        <v>0</v>
      </c>
    </row>
    <row r="55" spans="1:17" x14ac:dyDescent="0.2">
      <c r="A55" s="51">
        <v>47</v>
      </c>
      <c r="B55" s="52" t="s">
        <v>232</v>
      </c>
      <c r="C55" s="65">
        <v>12</v>
      </c>
      <c r="D55" s="65">
        <v>95</v>
      </c>
      <c r="E55" s="65">
        <v>0</v>
      </c>
      <c r="F55" s="65">
        <v>0</v>
      </c>
      <c r="G55" s="66">
        <f t="shared" si="4"/>
        <v>0</v>
      </c>
      <c r="H55" s="65">
        <v>551</v>
      </c>
      <c r="I55" s="65">
        <v>1854</v>
      </c>
      <c r="J55" s="65">
        <v>0</v>
      </c>
      <c r="K55" s="65">
        <v>12.62</v>
      </c>
      <c r="L55" s="66">
        <f t="shared" si="5"/>
        <v>0.68069039913700113</v>
      </c>
      <c r="M55" s="65">
        <v>5917</v>
      </c>
      <c r="N55" s="65">
        <v>19905</v>
      </c>
      <c r="O55" s="65">
        <v>0</v>
      </c>
      <c r="P55" s="65">
        <v>2129.25</v>
      </c>
      <c r="Q55" s="66">
        <f t="shared" si="2"/>
        <v>10.697061039939713</v>
      </c>
    </row>
    <row r="56" spans="1:17" x14ac:dyDescent="0.2">
      <c r="A56" s="51">
        <v>48</v>
      </c>
      <c r="B56" s="52" t="s">
        <v>300</v>
      </c>
      <c r="C56" s="65">
        <v>0</v>
      </c>
      <c r="D56" s="65">
        <v>0</v>
      </c>
      <c r="E56" s="65">
        <v>0</v>
      </c>
      <c r="F56" s="65">
        <v>0</v>
      </c>
      <c r="G56" s="66">
        <v>0</v>
      </c>
      <c r="H56" s="65">
        <v>0</v>
      </c>
      <c r="I56" s="65">
        <v>0</v>
      </c>
      <c r="J56" s="65">
        <v>0</v>
      </c>
      <c r="K56" s="65">
        <v>0</v>
      </c>
      <c r="L56" s="66">
        <v>0</v>
      </c>
      <c r="M56" s="65">
        <v>40</v>
      </c>
      <c r="N56" s="65">
        <v>298</v>
      </c>
      <c r="O56" s="65">
        <v>0</v>
      </c>
      <c r="P56" s="65">
        <v>0</v>
      </c>
      <c r="Q56" s="66">
        <f t="shared" si="2"/>
        <v>0</v>
      </c>
    </row>
    <row r="57" spans="1:17" x14ac:dyDescent="0.2">
      <c r="A57" s="51">
        <v>49</v>
      </c>
      <c r="B57" s="52" t="s">
        <v>306</v>
      </c>
      <c r="C57" s="65">
        <v>0</v>
      </c>
      <c r="D57" s="65">
        <v>0</v>
      </c>
      <c r="E57" s="65">
        <v>0</v>
      </c>
      <c r="F57" s="65">
        <v>0</v>
      </c>
      <c r="G57" s="66">
        <v>0</v>
      </c>
      <c r="H57" s="65">
        <v>2</v>
      </c>
      <c r="I57" s="65">
        <v>7</v>
      </c>
      <c r="J57" s="65">
        <v>0</v>
      </c>
      <c r="K57" s="65">
        <v>0</v>
      </c>
      <c r="L57" s="66">
        <f t="shared" si="5"/>
        <v>0</v>
      </c>
      <c r="M57" s="65">
        <v>10</v>
      </c>
      <c r="N57" s="65">
        <v>33</v>
      </c>
      <c r="O57" s="65">
        <v>0</v>
      </c>
      <c r="P57" s="65">
        <v>0</v>
      </c>
      <c r="Q57" s="66">
        <f t="shared" si="2"/>
        <v>0</v>
      </c>
    </row>
    <row r="58" spans="1:17" x14ac:dyDescent="0.2">
      <c r="A58" s="224"/>
      <c r="B58" s="165" t="s">
        <v>301</v>
      </c>
      <c r="C58" s="68">
        <f>SUM(C54:C57)</f>
        <v>13</v>
      </c>
      <c r="D58" s="68">
        <f t="shared" ref="D58:P58" si="8">SUM(D54:D57)</f>
        <v>98</v>
      </c>
      <c r="E58" s="68">
        <f t="shared" si="8"/>
        <v>0</v>
      </c>
      <c r="F58" s="68">
        <f t="shared" si="8"/>
        <v>0</v>
      </c>
      <c r="G58" s="63">
        <f t="shared" si="4"/>
        <v>0</v>
      </c>
      <c r="H58" s="68">
        <f t="shared" si="8"/>
        <v>553</v>
      </c>
      <c r="I58" s="68">
        <f t="shared" si="8"/>
        <v>1861</v>
      </c>
      <c r="J58" s="68">
        <f t="shared" si="8"/>
        <v>0</v>
      </c>
      <c r="K58" s="68">
        <f t="shared" si="8"/>
        <v>12.62</v>
      </c>
      <c r="L58" s="63">
        <f t="shared" si="5"/>
        <v>0.67813003761418589</v>
      </c>
      <c r="M58" s="68">
        <f t="shared" si="8"/>
        <v>6018</v>
      </c>
      <c r="N58" s="68">
        <f t="shared" si="8"/>
        <v>20410</v>
      </c>
      <c r="O58" s="68">
        <f t="shared" si="8"/>
        <v>0</v>
      </c>
      <c r="P58" s="68">
        <f t="shared" si="8"/>
        <v>2129.25</v>
      </c>
      <c r="Q58" s="63">
        <f t="shared" si="2"/>
        <v>10.432386085252327</v>
      </c>
    </row>
    <row r="59" spans="1:17" x14ac:dyDescent="0.2">
      <c r="A59" s="224"/>
      <c r="B59" s="165" t="s">
        <v>233</v>
      </c>
      <c r="C59" s="68">
        <f>C58+C53+C49+C27</f>
        <v>2518</v>
      </c>
      <c r="D59" s="68">
        <f t="shared" ref="D59:P59" si="9">D58+D53+D49+D27</f>
        <v>52898</v>
      </c>
      <c r="E59" s="68">
        <f t="shared" si="9"/>
        <v>98</v>
      </c>
      <c r="F59" s="68">
        <f t="shared" si="9"/>
        <v>31585.29</v>
      </c>
      <c r="G59" s="63">
        <f t="shared" si="4"/>
        <v>59.709799992438278</v>
      </c>
      <c r="H59" s="68">
        <f t="shared" si="9"/>
        <v>28775</v>
      </c>
      <c r="I59" s="68">
        <f t="shared" si="9"/>
        <v>113841</v>
      </c>
      <c r="J59" s="68">
        <f t="shared" si="9"/>
        <v>12072.02</v>
      </c>
      <c r="K59" s="68">
        <f t="shared" si="9"/>
        <v>29374.720000000001</v>
      </c>
      <c r="L59" s="63">
        <f t="shared" si="5"/>
        <v>25.803287040697114</v>
      </c>
      <c r="M59" s="68">
        <f t="shared" si="9"/>
        <v>188147</v>
      </c>
      <c r="N59" s="68">
        <f t="shared" si="9"/>
        <v>699641</v>
      </c>
      <c r="O59" s="68">
        <f t="shared" si="9"/>
        <v>53369</v>
      </c>
      <c r="P59" s="68">
        <f t="shared" si="9"/>
        <v>223053.06</v>
      </c>
      <c r="Q59" s="63">
        <f t="shared" si="2"/>
        <v>31.881073293303281</v>
      </c>
    </row>
    <row r="61" spans="1:17" x14ac:dyDescent="0.2">
      <c r="I61" s="72" t="s">
        <v>1083</v>
      </c>
    </row>
    <row r="62" spans="1:17" x14ac:dyDescent="0.2">
      <c r="B62" s="241"/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63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K60" sqref="K60"/>
    </sheetView>
  </sheetViews>
  <sheetFormatPr defaultColWidth="4.42578125" defaultRowHeight="13.5" x14ac:dyDescent="0.2"/>
  <cols>
    <col min="1" max="1" width="4.42578125" style="53"/>
    <col min="2" max="2" width="21.85546875" style="53" bestFit="1" customWidth="1"/>
    <col min="3" max="4" width="10.140625" style="72" bestFit="1" customWidth="1"/>
    <col min="5" max="5" width="8" style="72" bestFit="1" customWidth="1"/>
    <col min="6" max="6" width="8.140625" style="72" customWidth="1"/>
    <col min="7" max="7" width="8.140625" style="70" customWidth="1"/>
    <col min="8" max="8" width="8" style="72" bestFit="1" customWidth="1"/>
    <col min="9" max="11" width="8.140625" style="72" customWidth="1"/>
    <col min="12" max="12" width="8.140625" style="70" customWidth="1"/>
    <col min="13" max="13" width="8" style="72" bestFit="1" customWidth="1"/>
    <col min="14" max="14" width="8.140625" style="72" customWidth="1"/>
    <col min="15" max="15" width="8.5703125" style="72" customWidth="1"/>
    <col min="16" max="16" width="9.140625" style="72" customWidth="1"/>
    <col min="17" max="17" width="11.140625" style="72" bestFit="1" customWidth="1"/>
    <col min="18" max="18" width="12.5703125" style="72" bestFit="1" customWidth="1"/>
    <col min="19" max="19" width="11.5703125" style="73" bestFit="1" customWidth="1"/>
    <col min="20" max="20" width="11.140625" style="73" bestFit="1" customWidth="1"/>
    <col min="21" max="21" width="8" style="70" customWidth="1"/>
    <col min="22" max="22" width="10.42578125" style="72" hidden="1" customWidth="1"/>
    <col min="23" max="23" width="9.5703125" style="72" hidden="1" customWidth="1"/>
    <col min="24" max="24" width="8" style="72" hidden="1" customWidth="1"/>
    <col min="25" max="25" width="9" style="72" hidden="1" customWidth="1"/>
    <col min="26" max="16384" width="4.42578125" style="53"/>
  </cols>
  <sheetData>
    <row r="1" spans="1:25" ht="18.75" x14ac:dyDescent="0.2">
      <c r="A1" s="416" t="s">
        <v>737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</row>
    <row r="2" spans="1:25" x14ac:dyDescent="0.2">
      <c r="B2" s="69" t="s">
        <v>128</v>
      </c>
      <c r="J2" s="72" t="s">
        <v>136</v>
      </c>
      <c r="P2" s="73" t="s">
        <v>159</v>
      </c>
      <c r="Q2" s="73"/>
      <c r="R2" s="73"/>
    </row>
    <row r="3" spans="1:25" ht="15" customHeight="1" x14ac:dyDescent="0.2">
      <c r="A3" s="417" t="s">
        <v>114</v>
      </c>
      <c r="B3" s="417" t="s">
        <v>97</v>
      </c>
      <c r="C3" s="453" t="s">
        <v>35</v>
      </c>
      <c r="D3" s="453"/>
      <c r="E3" s="453"/>
      <c r="F3" s="453"/>
      <c r="G3" s="419" t="s">
        <v>152</v>
      </c>
      <c r="H3" s="453" t="s">
        <v>36</v>
      </c>
      <c r="I3" s="453"/>
      <c r="J3" s="453"/>
      <c r="K3" s="453"/>
      <c r="L3" s="419" t="s">
        <v>152</v>
      </c>
      <c r="M3" s="453" t="s">
        <v>50</v>
      </c>
      <c r="N3" s="453"/>
      <c r="O3" s="453"/>
      <c r="P3" s="453"/>
      <c r="Q3" s="453" t="s">
        <v>51</v>
      </c>
      <c r="R3" s="453"/>
      <c r="S3" s="453"/>
      <c r="T3" s="453"/>
      <c r="U3" s="419" t="s">
        <v>152</v>
      </c>
    </row>
    <row r="4" spans="1:25" ht="15" customHeight="1" x14ac:dyDescent="0.2">
      <c r="A4" s="417"/>
      <c r="B4" s="417"/>
      <c r="C4" s="453" t="s">
        <v>21</v>
      </c>
      <c r="D4" s="453"/>
      <c r="E4" s="453" t="s">
        <v>153</v>
      </c>
      <c r="F4" s="453"/>
      <c r="G4" s="419"/>
      <c r="H4" s="453" t="s">
        <v>21</v>
      </c>
      <c r="I4" s="453"/>
      <c r="J4" s="453" t="s">
        <v>153</v>
      </c>
      <c r="K4" s="453"/>
      <c r="L4" s="419"/>
      <c r="M4" s="453" t="s">
        <v>21</v>
      </c>
      <c r="N4" s="453"/>
      <c r="O4" s="453" t="s">
        <v>153</v>
      </c>
      <c r="P4" s="453"/>
      <c r="Q4" s="453" t="s">
        <v>21</v>
      </c>
      <c r="R4" s="453"/>
      <c r="S4" s="453" t="s">
        <v>153</v>
      </c>
      <c r="T4" s="453"/>
      <c r="U4" s="419"/>
    </row>
    <row r="5" spans="1:25" ht="15" customHeight="1" x14ac:dyDescent="0.2">
      <c r="A5" s="417"/>
      <c r="B5" s="417"/>
      <c r="C5" s="192" t="s">
        <v>118</v>
      </c>
      <c r="D5" s="192" t="s">
        <v>96</v>
      </c>
      <c r="E5" s="192" t="s">
        <v>118</v>
      </c>
      <c r="F5" s="192" t="s">
        <v>96</v>
      </c>
      <c r="G5" s="419"/>
      <c r="H5" s="192" t="s">
        <v>118</v>
      </c>
      <c r="I5" s="192" t="s">
        <v>96</v>
      </c>
      <c r="J5" s="192" t="s">
        <v>118</v>
      </c>
      <c r="K5" s="192" t="s">
        <v>96</v>
      </c>
      <c r="L5" s="419"/>
      <c r="M5" s="192" t="s">
        <v>118</v>
      </c>
      <c r="N5" s="192" t="s">
        <v>96</v>
      </c>
      <c r="O5" s="192" t="s">
        <v>118</v>
      </c>
      <c r="P5" s="192" t="s">
        <v>96</v>
      </c>
      <c r="Q5" s="192" t="s">
        <v>118</v>
      </c>
      <c r="R5" s="192" t="s">
        <v>96</v>
      </c>
      <c r="S5" s="192" t="s">
        <v>118</v>
      </c>
      <c r="T5" s="192" t="s">
        <v>96</v>
      </c>
      <c r="U5" s="419"/>
      <c r="V5" s="192" t="s">
        <v>118</v>
      </c>
      <c r="W5" s="192" t="s">
        <v>96</v>
      </c>
      <c r="X5" s="192" t="s">
        <v>118</v>
      </c>
      <c r="Y5" s="192" t="s">
        <v>96</v>
      </c>
    </row>
    <row r="6" spans="1:25" x14ac:dyDescent="0.2">
      <c r="A6" s="51">
        <v>1</v>
      </c>
      <c r="B6" s="52" t="s">
        <v>52</v>
      </c>
      <c r="C6" s="65">
        <v>3162</v>
      </c>
      <c r="D6" s="65">
        <v>3692</v>
      </c>
      <c r="E6" s="65">
        <v>0</v>
      </c>
      <c r="F6" s="65">
        <v>0</v>
      </c>
      <c r="G6" s="66">
        <f t="shared" ref="G6:G37" si="0">F6*100/D6</f>
        <v>0</v>
      </c>
      <c r="H6" s="65">
        <v>878</v>
      </c>
      <c r="I6" s="65">
        <v>765</v>
      </c>
      <c r="J6" s="65">
        <v>0</v>
      </c>
      <c r="K6" s="65">
        <v>0</v>
      </c>
      <c r="L6" s="66">
        <f t="shared" ref="L6:L37" si="1">K6*100/I6</f>
        <v>0</v>
      </c>
      <c r="M6" s="65">
        <v>2391</v>
      </c>
      <c r="N6" s="65">
        <v>4661</v>
      </c>
      <c r="O6" s="65">
        <v>1</v>
      </c>
      <c r="P6" s="65">
        <v>1</v>
      </c>
      <c r="Q6" s="65">
        <f>M6+H6+C6+'ACP_PS_11(i)'!M6+'ACP_PS_11(i)'!H6+'ACP_PS_11(i)'!C6+ACP_MSME_10!C6+'ACP_Agri_9(ii)'!M6</f>
        <v>91219</v>
      </c>
      <c r="R6" s="65">
        <f>N6+I6+D6+'ACP_PS_11(i)'!N6+'ACP_PS_11(i)'!I6+'ACP_PS_11(i)'!D6+ACP_MSME_10!D6+'ACP_Agri_9(ii)'!N6</f>
        <v>257167</v>
      </c>
      <c r="S6" s="65">
        <f>O6+J6+E6+'ACP_PS_11(i)'!O6+'ACP_PS_11(i)'!J6+'ACP_PS_11(i)'!E6+ACP_MSME_10!O6+'ACP_Agri_9(ii)'!O6</f>
        <v>58443</v>
      </c>
      <c r="T6" s="65">
        <f>P6+K6+F6+'ACP_PS_11(i)'!P6+'ACP_PS_11(i)'!K6+'ACP_PS_11(i)'!F6+ACP_MSME_10!P6+'ACP_Agri_9(ii)'!P6</f>
        <v>161400</v>
      </c>
      <c r="U6" s="66">
        <f>T6*100/R6</f>
        <v>62.760774127318044</v>
      </c>
      <c r="V6" s="72">
        <f>S6*100/'Pri Sec_outstanding_6'!O6</f>
        <v>36.464202152550307</v>
      </c>
      <c r="W6" s="72">
        <f>T6*100/'Pri Sec_outstanding_6'!P6</f>
        <v>34.663087248322149</v>
      </c>
      <c r="X6" s="72">
        <v>160275</v>
      </c>
      <c r="Y6" s="72">
        <v>465625</v>
      </c>
    </row>
    <row r="7" spans="1:25" x14ac:dyDescent="0.2">
      <c r="A7" s="51">
        <v>2</v>
      </c>
      <c r="B7" s="52" t="s">
        <v>53</v>
      </c>
      <c r="C7" s="65">
        <v>466</v>
      </c>
      <c r="D7" s="65">
        <v>705</v>
      </c>
      <c r="E7" s="65">
        <v>0</v>
      </c>
      <c r="F7" s="65">
        <v>0</v>
      </c>
      <c r="G7" s="66">
        <f t="shared" si="0"/>
        <v>0</v>
      </c>
      <c r="H7" s="65">
        <v>153</v>
      </c>
      <c r="I7" s="65">
        <v>172</v>
      </c>
      <c r="J7" s="65">
        <v>0</v>
      </c>
      <c r="K7" s="65">
        <v>0</v>
      </c>
      <c r="L7" s="66">
        <f t="shared" si="1"/>
        <v>0</v>
      </c>
      <c r="M7" s="65">
        <v>255</v>
      </c>
      <c r="N7" s="65">
        <v>520</v>
      </c>
      <c r="O7" s="65">
        <v>19</v>
      </c>
      <c r="P7" s="65">
        <v>10</v>
      </c>
      <c r="Q7" s="65">
        <f>M7+H7+C7+'ACP_PS_11(i)'!M7+'ACP_PS_11(i)'!H7+'ACP_PS_11(i)'!C7+ACP_MSME_10!C7+'ACP_Agri_9(ii)'!M7</f>
        <v>10145</v>
      </c>
      <c r="R7" s="65">
        <f>N7+I7+D7+'ACP_PS_11(i)'!N7+'ACP_PS_11(i)'!I7+'ACP_PS_11(i)'!D7+ACP_MSME_10!D7+'ACP_Agri_9(ii)'!N7</f>
        <v>32737</v>
      </c>
      <c r="S7" s="65">
        <f>O7+J7+E7+'ACP_PS_11(i)'!O7+'ACP_PS_11(i)'!J7+'ACP_PS_11(i)'!E7+ACP_MSME_10!O7+'ACP_Agri_9(ii)'!O7</f>
        <v>2378</v>
      </c>
      <c r="T7" s="65">
        <f>P7+K7+F7+'ACP_PS_11(i)'!P7+'ACP_PS_11(i)'!K7+'ACP_PS_11(i)'!F7+ACP_MSME_10!P7+'ACP_Agri_9(ii)'!P7</f>
        <v>12616</v>
      </c>
      <c r="U7" s="66">
        <f t="shared" ref="U7:U59" si="2">T7*100/R7</f>
        <v>38.537434706906559</v>
      </c>
      <c r="V7" s="72">
        <f>S7*100/'Pri Sec_outstanding_6'!O7</f>
        <v>31.35962020308585</v>
      </c>
      <c r="W7" s="72">
        <f>T7*100/'Pri Sec_outstanding_6'!P7</f>
        <v>24.637737765105651</v>
      </c>
      <c r="X7" s="72">
        <v>7583</v>
      </c>
      <c r="Y7" s="72">
        <v>51206</v>
      </c>
    </row>
    <row r="8" spans="1:25" x14ac:dyDescent="0.2">
      <c r="A8" s="51">
        <v>3</v>
      </c>
      <c r="B8" s="52" t="s">
        <v>54</v>
      </c>
      <c r="C8" s="65">
        <v>5156</v>
      </c>
      <c r="D8" s="65">
        <v>8023</v>
      </c>
      <c r="E8" s="65">
        <v>0</v>
      </c>
      <c r="F8" s="65">
        <v>0</v>
      </c>
      <c r="G8" s="66">
        <f t="shared" si="0"/>
        <v>0</v>
      </c>
      <c r="H8" s="65">
        <v>1491</v>
      </c>
      <c r="I8" s="65">
        <v>1724</v>
      </c>
      <c r="J8" s="65">
        <v>0</v>
      </c>
      <c r="K8" s="65">
        <v>0</v>
      </c>
      <c r="L8" s="66">
        <f t="shared" si="1"/>
        <v>0</v>
      </c>
      <c r="M8" s="65">
        <v>3278</v>
      </c>
      <c r="N8" s="65">
        <v>9857</v>
      </c>
      <c r="O8" s="65">
        <v>58</v>
      </c>
      <c r="P8" s="65">
        <v>5451</v>
      </c>
      <c r="Q8" s="65">
        <f>M8+H8+C8+'ACP_PS_11(i)'!M8+'ACP_PS_11(i)'!H8+'ACP_PS_11(i)'!C8+ACP_MSME_10!C8+'ACP_Agri_9(ii)'!M8</f>
        <v>90562</v>
      </c>
      <c r="R8" s="65">
        <f>N8+I8+D8+'ACP_PS_11(i)'!N8+'ACP_PS_11(i)'!I8+'ACP_PS_11(i)'!D8+ACP_MSME_10!D8+'ACP_Agri_9(ii)'!N8</f>
        <v>271303</v>
      </c>
      <c r="S8" s="65">
        <f>O8+J8+E8+'ACP_PS_11(i)'!O8+'ACP_PS_11(i)'!J8+'ACP_PS_11(i)'!E8+ACP_MSME_10!O8+'ACP_Agri_9(ii)'!O8</f>
        <v>45984</v>
      </c>
      <c r="T8" s="65">
        <f>P8+K8+F8+'ACP_PS_11(i)'!P8+'ACP_PS_11(i)'!K8+'ACP_PS_11(i)'!F8+ACP_MSME_10!P8+'ACP_Agri_9(ii)'!P8</f>
        <v>129322.8</v>
      </c>
      <c r="U8" s="66">
        <f t="shared" si="2"/>
        <v>47.667294500982294</v>
      </c>
      <c r="V8" s="72">
        <f>S8*100/'Pri Sec_outstanding_6'!O8</f>
        <v>49.412750776372484</v>
      </c>
      <c r="W8" s="72">
        <f>T8*100/'Pri Sec_outstanding_6'!P8</f>
        <v>18.278685975807978</v>
      </c>
      <c r="X8" s="72">
        <v>93061</v>
      </c>
      <c r="Y8" s="72">
        <v>707506</v>
      </c>
    </row>
    <row r="9" spans="1:25" x14ac:dyDescent="0.2">
      <c r="A9" s="51">
        <v>4</v>
      </c>
      <c r="B9" s="52" t="s">
        <v>55</v>
      </c>
      <c r="C9" s="65">
        <v>8120</v>
      </c>
      <c r="D9" s="65">
        <v>13058</v>
      </c>
      <c r="E9" s="65">
        <v>0</v>
      </c>
      <c r="F9" s="65">
        <v>0</v>
      </c>
      <c r="G9" s="66">
        <f t="shared" si="0"/>
        <v>0</v>
      </c>
      <c r="H9" s="65">
        <v>1811</v>
      </c>
      <c r="I9" s="65">
        <v>2101</v>
      </c>
      <c r="J9" s="65">
        <v>1</v>
      </c>
      <c r="K9" s="65">
        <v>5</v>
      </c>
      <c r="L9" s="66">
        <f t="shared" si="1"/>
        <v>0.23798191337458352</v>
      </c>
      <c r="M9" s="65">
        <v>4351</v>
      </c>
      <c r="N9" s="65">
        <v>12823</v>
      </c>
      <c r="O9" s="65">
        <v>360</v>
      </c>
      <c r="P9" s="65">
        <v>462</v>
      </c>
      <c r="Q9" s="65">
        <f>M9+H9+C9+'ACP_PS_11(i)'!M9+'ACP_PS_11(i)'!H9+'ACP_PS_11(i)'!C9+ACP_MSME_10!C9+'ACP_Agri_9(ii)'!M9</f>
        <v>334119</v>
      </c>
      <c r="R9" s="65">
        <f>N9+I9+D9+'ACP_PS_11(i)'!N9+'ACP_PS_11(i)'!I9+'ACP_PS_11(i)'!D9+ACP_MSME_10!D9+'ACP_Agri_9(ii)'!N9</f>
        <v>913455</v>
      </c>
      <c r="S9" s="65">
        <f>O9+J9+E9+'ACP_PS_11(i)'!O9+'ACP_PS_11(i)'!J9+'ACP_PS_11(i)'!E9+ACP_MSME_10!O9+'ACP_Agri_9(ii)'!O9</f>
        <v>262954</v>
      </c>
      <c r="T9" s="65">
        <f>P9+K9+F9+'ACP_PS_11(i)'!P9+'ACP_PS_11(i)'!K9+'ACP_PS_11(i)'!F9+ACP_MSME_10!P9+'ACP_Agri_9(ii)'!P9</f>
        <v>479827.75</v>
      </c>
      <c r="U9" s="66">
        <f t="shared" si="2"/>
        <v>52.528887575195277</v>
      </c>
      <c r="V9" s="72">
        <f>S9*100/'Pri Sec_outstanding_6'!O9</f>
        <v>43.877661695776162</v>
      </c>
      <c r="W9" s="72">
        <f>T9*100/'Pri Sec_outstanding_6'!P9</f>
        <v>33.351155962894637</v>
      </c>
      <c r="X9" s="72">
        <v>599289</v>
      </c>
      <c r="Y9" s="72">
        <v>1438714</v>
      </c>
    </row>
    <row r="10" spans="1:25" x14ac:dyDescent="0.2">
      <c r="A10" s="51">
        <v>5</v>
      </c>
      <c r="B10" s="52" t="s">
        <v>56</v>
      </c>
      <c r="C10" s="65">
        <v>1952</v>
      </c>
      <c r="D10" s="65">
        <v>3480</v>
      </c>
      <c r="E10" s="65">
        <v>0</v>
      </c>
      <c r="F10" s="65">
        <v>0</v>
      </c>
      <c r="G10" s="66">
        <f t="shared" si="0"/>
        <v>0</v>
      </c>
      <c r="H10" s="65">
        <v>386</v>
      </c>
      <c r="I10" s="65">
        <v>456</v>
      </c>
      <c r="J10" s="65">
        <v>1</v>
      </c>
      <c r="K10" s="65">
        <v>1</v>
      </c>
      <c r="L10" s="66">
        <f t="shared" si="1"/>
        <v>0.21929824561403508</v>
      </c>
      <c r="M10" s="65">
        <v>5716</v>
      </c>
      <c r="N10" s="65">
        <v>10470</v>
      </c>
      <c r="O10" s="65">
        <v>4467</v>
      </c>
      <c r="P10" s="65">
        <v>7403</v>
      </c>
      <c r="Q10" s="65">
        <f>M10+H10+C10+'ACP_PS_11(i)'!M10+'ACP_PS_11(i)'!H10+'ACP_PS_11(i)'!C10+ACP_MSME_10!C10+'ACP_Agri_9(ii)'!M10</f>
        <v>80932</v>
      </c>
      <c r="R10" s="65">
        <f>N10+I10+D10+'ACP_PS_11(i)'!N10+'ACP_PS_11(i)'!I10+'ACP_PS_11(i)'!D10+ACP_MSME_10!D10+'ACP_Agri_9(ii)'!N10</f>
        <v>221066</v>
      </c>
      <c r="S10" s="65">
        <f>O10+J10+E10+'ACP_PS_11(i)'!O10+'ACP_PS_11(i)'!J10+'ACP_PS_11(i)'!E10+ACP_MSME_10!O10+'ACP_Agri_9(ii)'!O10</f>
        <v>30166</v>
      </c>
      <c r="T10" s="65">
        <f>P10+K10+F10+'ACP_PS_11(i)'!P10+'ACP_PS_11(i)'!K10+'ACP_PS_11(i)'!F10+ACP_MSME_10!P10+'ACP_Agri_9(ii)'!P10</f>
        <v>79739</v>
      </c>
      <c r="U10" s="66">
        <f t="shared" si="2"/>
        <v>36.070223372205582</v>
      </c>
      <c r="V10" s="72">
        <f>S10*100/'Pri Sec_outstanding_6'!O10</f>
        <v>30.160872651649221</v>
      </c>
      <c r="W10" s="72">
        <f>T10*100/'Pri Sec_outstanding_6'!P10</f>
        <v>31.634677182597933</v>
      </c>
      <c r="X10" s="72">
        <v>100017</v>
      </c>
      <c r="Y10" s="72">
        <v>252062</v>
      </c>
    </row>
    <row r="11" spans="1:25" x14ac:dyDescent="0.2">
      <c r="A11" s="51">
        <v>6</v>
      </c>
      <c r="B11" s="52" t="s">
        <v>57</v>
      </c>
      <c r="C11" s="65">
        <v>1715</v>
      </c>
      <c r="D11" s="65">
        <v>2683</v>
      </c>
      <c r="E11" s="65">
        <v>0</v>
      </c>
      <c r="F11" s="65">
        <v>0</v>
      </c>
      <c r="G11" s="66">
        <f t="shared" si="0"/>
        <v>0</v>
      </c>
      <c r="H11" s="65">
        <v>678</v>
      </c>
      <c r="I11" s="65">
        <v>766</v>
      </c>
      <c r="J11" s="65">
        <v>0</v>
      </c>
      <c r="K11" s="65">
        <v>0</v>
      </c>
      <c r="L11" s="66">
        <f t="shared" si="1"/>
        <v>0</v>
      </c>
      <c r="M11" s="65">
        <v>1789</v>
      </c>
      <c r="N11" s="65">
        <v>5673</v>
      </c>
      <c r="O11" s="65">
        <v>0</v>
      </c>
      <c r="P11" s="65">
        <v>0</v>
      </c>
      <c r="Q11" s="65">
        <f>M11+H11+C11+'ACP_PS_11(i)'!M11+'ACP_PS_11(i)'!H11+'ACP_PS_11(i)'!C11+ACP_MSME_10!C11+'ACP_Agri_9(ii)'!M11</f>
        <v>62892</v>
      </c>
      <c r="R11" s="65">
        <f>N11+I11+D11+'ACP_PS_11(i)'!N11+'ACP_PS_11(i)'!I11+'ACP_PS_11(i)'!D11+ACP_MSME_10!D11+'ACP_Agri_9(ii)'!N11</f>
        <v>176951</v>
      </c>
      <c r="S11" s="65">
        <f>O11+J11+E11+'ACP_PS_11(i)'!O11+'ACP_PS_11(i)'!J11+'ACP_PS_11(i)'!E11+ACP_MSME_10!O11+'ACP_Agri_9(ii)'!O11</f>
        <v>55882</v>
      </c>
      <c r="T11" s="65">
        <f>P11+K11+F11+'ACP_PS_11(i)'!P11+'ACP_PS_11(i)'!K11+'ACP_PS_11(i)'!F11+ACP_MSME_10!P11+'ACP_Agri_9(ii)'!P11</f>
        <v>113762.23000000001</v>
      </c>
      <c r="U11" s="66">
        <f t="shared" si="2"/>
        <v>64.290244191894942</v>
      </c>
      <c r="V11" s="72">
        <f>S11*100/'Pri Sec_outstanding_6'!O11</f>
        <v>63.120679528306148</v>
      </c>
      <c r="W11" s="72">
        <f>T11*100/'Pri Sec_outstanding_6'!P11</f>
        <v>33.448166061479213</v>
      </c>
      <c r="X11" s="72">
        <v>88532</v>
      </c>
      <c r="Y11" s="72">
        <v>340115</v>
      </c>
    </row>
    <row r="12" spans="1:25" x14ac:dyDescent="0.2">
      <c r="A12" s="51">
        <v>7</v>
      </c>
      <c r="B12" s="52" t="s">
        <v>58</v>
      </c>
      <c r="C12" s="65">
        <v>2863</v>
      </c>
      <c r="D12" s="65">
        <v>5071</v>
      </c>
      <c r="E12" s="65">
        <v>0</v>
      </c>
      <c r="F12" s="65">
        <v>0</v>
      </c>
      <c r="G12" s="66">
        <f t="shared" si="0"/>
        <v>0</v>
      </c>
      <c r="H12" s="65">
        <v>1068</v>
      </c>
      <c r="I12" s="65">
        <v>1272</v>
      </c>
      <c r="J12" s="65">
        <v>0</v>
      </c>
      <c r="K12" s="65">
        <v>0</v>
      </c>
      <c r="L12" s="66">
        <f t="shared" si="1"/>
        <v>0</v>
      </c>
      <c r="M12" s="65">
        <v>14381</v>
      </c>
      <c r="N12" s="65">
        <v>41835</v>
      </c>
      <c r="O12" s="65">
        <v>3019</v>
      </c>
      <c r="P12" s="65">
        <v>21734</v>
      </c>
      <c r="Q12" s="65">
        <f>M12+H12+C12+'ACP_PS_11(i)'!M12+'ACP_PS_11(i)'!H12+'ACP_PS_11(i)'!C12+ACP_MSME_10!C12+'ACP_Agri_9(ii)'!M12</f>
        <v>308526</v>
      </c>
      <c r="R12" s="65">
        <f>N12+I12+D12+'ACP_PS_11(i)'!N12+'ACP_PS_11(i)'!I12+'ACP_PS_11(i)'!D12+ACP_MSME_10!D12+'ACP_Agri_9(ii)'!N12</f>
        <v>971699</v>
      </c>
      <c r="S12" s="65">
        <f>O12+J12+E12+'ACP_PS_11(i)'!O12+'ACP_PS_11(i)'!J12+'ACP_PS_11(i)'!E12+ACP_MSME_10!O12+'ACP_Agri_9(ii)'!O12</f>
        <v>126034</v>
      </c>
      <c r="T12" s="65">
        <f>P12+K12+F12+'ACP_PS_11(i)'!P12+'ACP_PS_11(i)'!K12+'ACP_PS_11(i)'!F12+ACP_MSME_10!P12+'ACP_Agri_9(ii)'!P12</f>
        <v>487159</v>
      </c>
      <c r="U12" s="66">
        <f t="shared" si="2"/>
        <v>50.134763954681439</v>
      </c>
      <c r="V12" s="72">
        <f>S12*100/'Pri Sec_outstanding_6'!O12</f>
        <v>24.586387107723699</v>
      </c>
      <c r="W12" s="72">
        <f>T12*100/'Pri Sec_outstanding_6'!P12</f>
        <v>46.946215461946466</v>
      </c>
      <c r="X12" s="72">
        <v>512617</v>
      </c>
      <c r="Y12" s="72">
        <v>1037696</v>
      </c>
    </row>
    <row r="13" spans="1:25" x14ac:dyDescent="0.2">
      <c r="A13" s="51">
        <v>8</v>
      </c>
      <c r="B13" s="52" t="s">
        <v>45</v>
      </c>
      <c r="C13" s="65">
        <v>798</v>
      </c>
      <c r="D13" s="65">
        <v>1238</v>
      </c>
      <c r="E13" s="65">
        <v>0</v>
      </c>
      <c r="F13" s="65">
        <v>0</v>
      </c>
      <c r="G13" s="66">
        <f t="shared" si="0"/>
        <v>0</v>
      </c>
      <c r="H13" s="65">
        <v>167</v>
      </c>
      <c r="I13" s="65">
        <v>193</v>
      </c>
      <c r="J13" s="65">
        <v>0</v>
      </c>
      <c r="K13" s="65">
        <v>0</v>
      </c>
      <c r="L13" s="66">
        <f t="shared" si="1"/>
        <v>0</v>
      </c>
      <c r="M13" s="65">
        <v>846</v>
      </c>
      <c r="N13" s="65">
        <v>1857</v>
      </c>
      <c r="O13" s="65">
        <v>98</v>
      </c>
      <c r="P13" s="65">
        <v>116.17</v>
      </c>
      <c r="Q13" s="65">
        <f>M13+H13+C13+'ACP_PS_11(i)'!M13+'ACP_PS_11(i)'!H13+'ACP_PS_11(i)'!C13+ACP_MSME_10!C13+'ACP_Agri_9(ii)'!M13</f>
        <v>14136</v>
      </c>
      <c r="R13" s="65">
        <f>N13+I13+D13+'ACP_PS_11(i)'!N13+'ACP_PS_11(i)'!I13+'ACP_PS_11(i)'!D13+ACP_MSME_10!D13+'ACP_Agri_9(ii)'!N13</f>
        <v>43468</v>
      </c>
      <c r="S13" s="65">
        <f>O13+J13+E13+'ACP_PS_11(i)'!O13+'ACP_PS_11(i)'!J13+'ACP_PS_11(i)'!E13+ACP_MSME_10!O13+'ACP_Agri_9(ii)'!O13</f>
        <v>3683</v>
      </c>
      <c r="T13" s="65">
        <f>P13+K13+F13+'ACP_PS_11(i)'!P13+'ACP_PS_11(i)'!K13+'ACP_PS_11(i)'!F13+ACP_MSME_10!P13+'ACP_Agri_9(ii)'!P13</f>
        <v>11172.14</v>
      </c>
      <c r="U13" s="66">
        <f t="shared" si="2"/>
        <v>25.701987669089906</v>
      </c>
      <c r="V13" s="72">
        <f>S13*100/'Pri Sec_outstanding_6'!O13</f>
        <v>16.478747203579417</v>
      </c>
      <c r="W13" s="72">
        <f>T13*100/'Pri Sec_outstanding_6'!P13</f>
        <v>3.856790851221255</v>
      </c>
      <c r="X13" s="72">
        <v>22350</v>
      </c>
      <c r="Y13" s="72">
        <v>289674.51</v>
      </c>
    </row>
    <row r="14" spans="1:25" x14ac:dyDescent="0.2">
      <c r="A14" s="51">
        <v>9</v>
      </c>
      <c r="B14" s="52" t="s">
        <v>46</v>
      </c>
      <c r="C14" s="65">
        <v>1252</v>
      </c>
      <c r="D14" s="65">
        <v>1956</v>
      </c>
      <c r="E14" s="65">
        <v>0</v>
      </c>
      <c r="F14" s="65">
        <v>0</v>
      </c>
      <c r="G14" s="66">
        <f t="shared" si="0"/>
        <v>0</v>
      </c>
      <c r="H14" s="65">
        <v>387</v>
      </c>
      <c r="I14" s="65">
        <v>434</v>
      </c>
      <c r="J14" s="65">
        <v>0</v>
      </c>
      <c r="K14" s="65">
        <v>0</v>
      </c>
      <c r="L14" s="66">
        <f t="shared" si="1"/>
        <v>0</v>
      </c>
      <c r="M14" s="65">
        <v>988</v>
      </c>
      <c r="N14" s="65">
        <v>2561</v>
      </c>
      <c r="O14" s="65">
        <v>29</v>
      </c>
      <c r="P14" s="65">
        <v>11</v>
      </c>
      <c r="Q14" s="65">
        <f>M14+H14+C14+'ACP_PS_11(i)'!M14+'ACP_PS_11(i)'!H14+'ACP_PS_11(i)'!C14+ACP_MSME_10!C14+'ACP_Agri_9(ii)'!M14</f>
        <v>28354</v>
      </c>
      <c r="R14" s="65">
        <f>N14+I14+D14+'ACP_PS_11(i)'!N14+'ACP_PS_11(i)'!I14+'ACP_PS_11(i)'!D14+ACP_MSME_10!D14+'ACP_Agri_9(ii)'!N14</f>
        <v>82699</v>
      </c>
      <c r="S14" s="65">
        <f>O14+J14+E14+'ACP_PS_11(i)'!O14+'ACP_PS_11(i)'!J14+'ACP_PS_11(i)'!E14+ACP_MSME_10!O14+'ACP_Agri_9(ii)'!O14</f>
        <v>11932</v>
      </c>
      <c r="T14" s="65">
        <f>P14+K14+F14+'ACP_PS_11(i)'!P14+'ACP_PS_11(i)'!K14+'ACP_PS_11(i)'!F14+ACP_MSME_10!P14+'ACP_Agri_9(ii)'!P14</f>
        <v>35418</v>
      </c>
      <c r="U14" s="66">
        <f t="shared" si="2"/>
        <v>42.827603719512929</v>
      </c>
      <c r="V14" s="72">
        <f>S14*100/'Pri Sec_outstanding_6'!O14</f>
        <v>46.797662470094522</v>
      </c>
      <c r="W14" s="72">
        <f>T14*100/'Pri Sec_outstanding_6'!P14</f>
        <v>49.510735853276671</v>
      </c>
      <c r="X14" s="72">
        <v>25497</v>
      </c>
      <c r="Y14" s="72">
        <v>71536</v>
      </c>
    </row>
    <row r="15" spans="1:25" x14ac:dyDescent="0.2">
      <c r="A15" s="51">
        <v>10</v>
      </c>
      <c r="B15" s="52" t="s">
        <v>78</v>
      </c>
      <c r="C15" s="65">
        <v>1700</v>
      </c>
      <c r="D15" s="65">
        <v>2753</v>
      </c>
      <c r="E15" s="65">
        <v>6</v>
      </c>
      <c r="F15" s="65">
        <v>5</v>
      </c>
      <c r="G15" s="66">
        <f t="shared" si="0"/>
        <v>0.18162005085361424</v>
      </c>
      <c r="H15" s="65">
        <v>277</v>
      </c>
      <c r="I15" s="65">
        <v>345</v>
      </c>
      <c r="J15" s="65">
        <v>0</v>
      </c>
      <c r="K15" s="65">
        <v>0</v>
      </c>
      <c r="L15" s="66">
        <f t="shared" si="1"/>
        <v>0</v>
      </c>
      <c r="M15" s="65">
        <v>627</v>
      </c>
      <c r="N15" s="65">
        <v>1902</v>
      </c>
      <c r="O15" s="65">
        <v>0</v>
      </c>
      <c r="P15" s="65">
        <v>0</v>
      </c>
      <c r="Q15" s="65">
        <f>M15+H15+C15+'ACP_PS_11(i)'!M15+'ACP_PS_11(i)'!H15+'ACP_PS_11(i)'!C15+ACP_MSME_10!C15+'ACP_Agri_9(ii)'!M15</f>
        <v>28687</v>
      </c>
      <c r="R15" s="65">
        <f>N15+I15+D15+'ACP_PS_11(i)'!N15+'ACP_PS_11(i)'!I15+'ACP_PS_11(i)'!D15+ACP_MSME_10!D15+'ACP_Agri_9(ii)'!N15</f>
        <v>84535</v>
      </c>
      <c r="S15" s="65">
        <f>O15+J15+E15+'ACP_PS_11(i)'!O15+'ACP_PS_11(i)'!J15+'ACP_PS_11(i)'!E15+ACP_MSME_10!O15+'ACP_Agri_9(ii)'!O15</f>
        <v>30721</v>
      </c>
      <c r="T15" s="65">
        <f>P15+K15+F15+'ACP_PS_11(i)'!P15+'ACP_PS_11(i)'!K15+'ACP_PS_11(i)'!F15+ACP_MSME_10!P15+'ACP_Agri_9(ii)'!P15</f>
        <v>152423</v>
      </c>
      <c r="U15" s="66">
        <f t="shared" si="2"/>
        <v>180.30756491394098</v>
      </c>
      <c r="V15" s="72">
        <f>S15*100/'Pri Sec_outstanding_6'!O15</f>
        <v>53.111925590401441</v>
      </c>
      <c r="W15" s="72">
        <f>T15*100/'Pri Sec_outstanding_6'!P15</f>
        <v>69.017464579550548</v>
      </c>
      <c r="X15" s="72">
        <v>57842</v>
      </c>
      <c r="Y15" s="72">
        <v>220847</v>
      </c>
    </row>
    <row r="16" spans="1:25" x14ac:dyDescent="0.2">
      <c r="A16" s="51">
        <v>11</v>
      </c>
      <c r="B16" s="52" t="s">
        <v>59</v>
      </c>
      <c r="C16" s="65">
        <v>451</v>
      </c>
      <c r="D16" s="65">
        <v>705</v>
      </c>
      <c r="E16" s="65">
        <v>0</v>
      </c>
      <c r="F16" s="65">
        <v>0</v>
      </c>
      <c r="G16" s="66">
        <f t="shared" si="0"/>
        <v>0</v>
      </c>
      <c r="H16" s="65">
        <v>97</v>
      </c>
      <c r="I16" s="65">
        <v>107</v>
      </c>
      <c r="J16" s="65">
        <v>1</v>
      </c>
      <c r="K16" s="65">
        <v>44</v>
      </c>
      <c r="L16" s="66">
        <f t="shared" si="1"/>
        <v>41.121495327102807</v>
      </c>
      <c r="M16" s="65">
        <v>319</v>
      </c>
      <c r="N16" s="65">
        <v>878</v>
      </c>
      <c r="O16" s="65">
        <v>412</v>
      </c>
      <c r="P16" s="65">
        <v>3475</v>
      </c>
      <c r="Q16" s="65">
        <f>M16+H16+C16+'ACP_PS_11(i)'!M16+'ACP_PS_11(i)'!H16+'ACP_PS_11(i)'!C16+ACP_MSME_10!C16+'ACP_Agri_9(ii)'!M16</f>
        <v>8193</v>
      </c>
      <c r="R16" s="65">
        <f>N16+I16+D16+'ACP_PS_11(i)'!N16+'ACP_PS_11(i)'!I16+'ACP_PS_11(i)'!D16+ACP_MSME_10!D16+'ACP_Agri_9(ii)'!N16</f>
        <v>28676</v>
      </c>
      <c r="S16" s="65">
        <f>O16+J16+E16+'ACP_PS_11(i)'!O16+'ACP_PS_11(i)'!J16+'ACP_PS_11(i)'!E16+ACP_MSME_10!O16+'ACP_Agri_9(ii)'!O16</f>
        <v>4226.0200000000004</v>
      </c>
      <c r="T16" s="65">
        <f>P16+K16+F16+'ACP_PS_11(i)'!P16+'ACP_PS_11(i)'!K16+'ACP_PS_11(i)'!F16+ACP_MSME_10!P16+'ACP_Agri_9(ii)'!P16</f>
        <v>12901.050000000001</v>
      </c>
      <c r="U16" s="66">
        <f t="shared" si="2"/>
        <v>44.989015204352071</v>
      </c>
      <c r="V16" s="72">
        <f>S16*100/'Pri Sec_outstanding_6'!O16</f>
        <v>43.893020357291242</v>
      </c>
      <c r="W16" s="72">
        <f>T16*100/'Pri Sec_outstanding_6'!P16</f>
        <v>50.949720273257839</v>
      </c>
      <c r="X16" s="72">
        <v>9628</v>
      </c>
      <c r="Y16" s="72">
        <v>25321.14</v>
      </c>
    </row>
    <row r="17" spans="1:25" x14ac:dyDescent="0.2">
      <c r="A17" s="51">
        <v>12</v>
      </c>
      <c r="B17" s="52" t="s">
        <v>60</v>
      </c>
      <c r="C17" s="65">
        <v>580</v>
      </c>
      <c r="D17" s="65">
        <v>934</v>
      </c>
      <c r="E17" s="65">
        <v>0</v>
      </c>
      <c r="F17" s="65">
        <v>0</v>
      </c>
      <c r="G17" s="66">
        <f t="shared" si="0"/>
        <v>0</v>
      </c>
      <c r="H17" s="65">
        <v>132</v>
      </c>
      <c r="I17" s="65">
        <v>160</v>
      </c>
      <c r="J17" s="65">
        <v>0</v>
      </c>
      <c r="K17" s="65">
        <v>0</v>
      </c>
      <c r="L17" s="66">
        <f t="shared" si="1"/>
        <v>0</v>
      </c>
      <c r="M17" s="65">
        <v>869</v>
      </c>
      <c r="N17" s="65">
        <v>2510</v>
      </c>
      <c r="O17" s="65">
        <v>0</v>
      </c>
      <c r="P17" s="65">
        <v>0</v>
      </c>
      <c r="Q17" s="65">
        <f>M17+H17+C17+'ACP_PS_11(i)'!M17+'ACP_PS_11(i)'!H17+'ACP_PS_11(i)'!C17+ACP_MSME_10!C17+'ACP_Agri_9(ii)'!M17</f>
        <v>12438</v>
      </c>
      <c r="R17" s="65">
        <f>N17+I17+D17+'ACP_PS_11(i)'!N17+'ACP_PS_11(i)'!I17+'ACP_PS_11(i)'!D17+ACP_MSME_10!D17+'ACP_Agri_9(ii)'!N17</f>
        <v>39394</v>
      </c>
      <c r="S17" s="65">
        <f>O17+J17+E17+'ACP_PS_11(i)'!O17+'ACP_PS_11(i)'!J17+'ACP_PS_11(i)'!E17+ACP_MSME_10!O17+'ACP_Agri_9(ii)'!O17</f>
        <v>3459</v>
      </c>
      <c r="T17" s="65">
        <f>P17+K17+F17+'ACP_PS_11(i)'!P17+'ACP_PS_11(i)'!K17+'ACP_PS_11(i)'!F17+ACP_MSME_10!P17+'ACP_Agri_9(ii)'!P17</f>
        <v>9474.14</v>
      </c>
      <c r="U17" s="66">
        <f t="shared" si="2"/>
        <v>24.049703000456923</v>
      </c>
      <c r="V17" s="72">
        <f>S17*100/'Pri Sec_outstanding_6'!O17</f>
        <v>21.028633959511218</v>
      </c>
      <c r="W17" s="72">
        <f>T17*100/'Pri Sec_outstanding_6'!P17</f>
        <v>14.768038906987982</v>
      </c>
      <c r="X17" s="72">
        <v>16449</v>
      </c>
      <c r="Y17" s="72">
        <v>64153</v>
      </c>
    </row>
    <row r="18" spans="1:25" x14ac:dyDescent="0.2">
      <c r="A18" s="51">
        <v>13</v>
      </c>
      <c r="B18" s="52" t="s">
        <v>190</v>
      </c>
      <c r="C18" s="65">
        <v>766</v>
      </c>
      <c r="D18" s="65">
        <v>1226</v>
      </c>
      <c r="E18" s="65">
        <v>1</v>
      </c>
      <c r="F18" s="65">
        <v>1</v>
      </c>
      <c r="G18" s="66">
        <f t="shared" si="0"/>
        <v>8.1566068515497553E-2</v>
      </c>
      <c r="H18" s="65">
        <v>283</v>
      </c>
      <c r="I18" s="65">
        <v>324</v>
      </c>
      <c r="J18" s="65">
        <v>0</v>
      </c>
      <c r="K18" s="65">
        <v>0</v>
      </c>
      <c r="L18" s="66">
        <f t="shared" si="1"/>
        <v>0</v>
      </c>
      <c r="M18" s="65">
        <v>2006</v>
      </c>
      <c r="N18" s="65">
        <v>4502</v>
      </c>
      <c r="O18" s="65">
        <v>0</v>
      </c>
      <c r="P18" s="65">
        <v>0</v>
      </c>
      <c r="Q18" s="65">
        <f>M18+H18+C18+'ACP_PS_11(i)'!M18+'ACP_PS_11(i)'!H18+'ACP_PS_11(i)'!C18+ACP_MSME_10!C18+'ACP_Agri_9(ii)'!M18</f>
        <v>30466</v>
      </c>
      <c r="R18" s="65">
        <f>N18+I18+D18+'ACP_PS_11(i)'!N18+'ACP_PS_11(i)'!I18+'ACP_PS_11(i)'!D18+ACP_MSME_10!D18+'ACP_Agri_9(ii)'!N18</f>
        <v>94613</v>
      </c>
      <c r="S18" s="65">
        <f>O18+J18+E18+'ACP_PS_11(i)'!O18+'ACP_PS_11(i)'!J18+'ACP_PS_11(i)'!E18+ACP_MSME_10!O18+'ACP_Agri_9(ii)'!O18</f>
        <v>8053</v>
      </c>
      <c r="T18" s="65">
        <f>P18+K18+F18+'ACP_PS_11(i)'!P18+'ACP_PS_11(i)'!K18+'ACP_PS_11(i)'!F18+ACP_MSME_10!P18+'ACP_Agri_9(ii)'!P18</f>
        <v>27600</v>
      </c>
      <c r="U18" s="66">
        <f t="shared" si="2"/>
        <v>29.171466923150096</v>
      </c>
      <c r="V18" s="72">
        <f>S18*100/'Pri Sec_outstanding_6'!O18</f>
        <v>28.145533342653433</v>
      </c>
      <c r="W18" s="72">
        <f>T18*100/'Pri Sec_outstanding_6'!P18</f>
        <v>21.807493560468387</v>
      </c>
      <c r="X18" s="72">
        <v>28612</v>
      </c>
      <c r="Y18" s="72">
        <v>126562</v>
      </c>
    </row>
    <row r="19" spans="1:25" x14ac:dyDescent="0.2">
      <c r="A19" s="51">
        <v>14</v>
      </c>
      <c r="B19" s="52" t="s">
        <v>191</v>
      </c>
      <c r="C19" s="65">
        <v>545</v>
      </c>
      <c r="D19" s="65">
        <v>864</v>
      </c>
      <c r="E19" s="65">
        <v>3</v>
      </c>
      <c r="F19" s="65">
        <v>298</v>
      </c>
      <c r="G19" s="66">
        <f t="shared" si="0"/>
        <v>34.49074074074074</v>
      </c>
      <c r="H19" s="65">
        <v>98</v>
      </c>
      <c r="I19" s="65">
        <v>106</v>
      </c>
      <c r="J19" s="65">
        <v>0</v>
      </c>
      <c r="K19" s="65">
        <v>0</v>
      </c>
      <c r="L19" s="66">
        <f t="shared" si="1"/>
        <v>0</v>
      </c>
      <c r="M19" s="65">
        <v>1356</v>
      </c>
      <c r="N19" s="65">
        <v>2964</v>
      </c>
      <c r="O19" s="65">
        <v>104</v>
      </c>
      <c r="P19" s="65">
        <v>419.35</v>
      </c>
      <c r="Q19" s="65">
        <f>M19+H19+C19+'ACP_PS_11(i)'!M19+'ACP_PS_11(i)'!H19+'ACP_PS_11(i)'!C19+ACP_MSME_10!C19+'ACP_Agri_9(ii)'!M19</f>
        <v>16112</v>
      </c>
      <c r="R19" s="65">
        <f>N19+I19+D19+'ACP_PS_11(i)'!N19+'ACP_PS_11(i)'!I19+'ACP_PS_11(i)'!D19+ACP_MSME_10!D19+'ACP_Agri_9(ii)'!N19</f>
        <v>48795</v>
      </c>
      <c r="S19" s="65">
        <f>O19+J19+E19+'ACP_PS_11(i)'!O19+'ACP_PS_11(i)'!J19+'ACP_PS_11(i)'!E19+ACP_MSME_10!O19+'ACP_Agri_9(ii)'!O19</f>
        <v>1727</v>
      </c>
      <c r="T19" s="65">
        <f>P19+K19+F19+'ACP_PS_11(i)'!P19+'ACP_PS_11(i)'!K19+'ACP_PS_11(i)'!F19+ACP_MSME_10!P19+'ACP_Agri_9(ii)'!P19</f>
        <v>16689.98</v>
      </c>
      <c r="U19" s="66">
        <f t="shared" si="2"/>
        <v>34.20428322574034</v>
      </c>
      <c r="V19" s="72">
        <f>S19*100/'Pri Sec_outstanding_6'!O19</f>
        <v>12.005561348627042</v>
      </c>
      <c r="W19" s="72">
        <f>T19*100/'Pri Sec_outstanding_6'!P19</f>
        <v>28.344791277470193</v>
      </c>
      <c r="X19" s="72">
        <v>14385</v>
      </c>
      <c r="Y19" s="72">
        <v>58882</v>
      </c>
    </row>
    <row r="20" spans="1:25" x14ac:dyDescent="0.2">
      <c r="A20" s="51">
        <v>15</v>
      </c>
      <c r="B20" s="52" t="s">
        <v>61</v>
      </c>
      <c r="C20" s="65">
        <v>4506</v>
      </c>
      <c r="D20" s="65">
        <v>7180</v>
      </c>
      <c r="E20" s="65">
        <v>2</v>
      </c>
      <c r="F20" s="65">
        <v>1.4</v>
      </c>
      <c r="G20" s="66">
        <f t="shared" si="0"/>
        <v>1.9498607242339833E-2</v>
      </c>
      <c r="H20" s="65">
        <v>2125</v>
      </c>
      <c r="I20" s="65">
        <v>2411</v>
      </c>
      <c r="J20" s="65">
        <v>0</v>
      </c>
      <c r="K20" s="65">
        <v>0</v>
      </c>
      <c r="L20" s="66">
        <f t="shared" si="1"/>
        <v>0</v>
      </c>
      <c r="M20" s="65">
        <v>5544</v>
      </c>
      <c r="N20" s="65">
        <v>13960</v>
      </c>
      <c r="O20" s="65">
        <v>666</v>
      </c>
      <c r="P20" s="65">
        <v>178</v>
      </c>
      <c r="Q20" s="65">
        <f>M20+H20+C20+'ACP_PS_11(i)'!M20+'ACP_PS_11(i)'!H20+'ACP_PS_11(i)'!C20+ACP_MSME_10!C20+'ACP_Agri_9(ii)'!M20</f>
        <v>180018</v>
      </c>
      <c r="R20" s="65">
        <f>N20+I20+D20+'ACP_PS_11(i)'!N20+'ACP_PS_11(i)'!I20+'ACP_PS_11(i)'!D20+ACP_MSME_10!D20+'ACP_Agri_9(ii)'!N20</f>
        <v>578442</v>
      </c>
      <c r="S20" s="65">
        <f>O20+J20+E20+'ACP_PS_11(i)'!O20+'ACP_PS_11(i)'!J20+'ACP_PS_11(i)'!E20+ACP_MSME_10!O20+'ACP_Agri_9(ii)'!O20</f>
        <v>128845</v>
      </c>
      <c r="T20" s="65">
        <f>P20+K20+F20+'ACP_PS_11(i)'!P20+'ACP_PS_11(i)'!K20+'ACP_PS_11(i)'!F20+ACP_MSME_10!P20+'ACP_Agri_9(ii)'!P20</f>
        <v>603909.69999999995</v>
      </c>
      <c r="U20" s="66">
        <f t="shared" si="2"/>
        <v>104.40280961617586</v>
      </c>
      <c r="V20" s="72">
        <f>S20*100/'Pri Sec_outstanding_6'!O20</f>
        <v>41.991761017357923</v>
      </c>
      <c r="W20" s="72">
        <f>T20*100/'Pri Sec_outstanding_6'!P20</f>
        <v>69.443766321006549</v>
      </c>
      <c r="X20" s="72">
        <v>306834</v>
      </c>
      <c r="Y20" s="72">
        <v>869638.46</v>
      </c>
    </row>
    <row r="21" spans="1:25" x14ac:dyDescent="0.2">
      <c r="A21" s="51">
        <v>16</v>
      </c>
      <c r="B21" s="52" t="s">
        <v>67</v>
      </c>
      <c r="C21" s="65">
        <v>25231</v>
      </c>
      <c r="D21" s="65">
        <v>38764</v>
      </c>
      <c r="E21" s="65">
        <v>32</v>
      </c>
      <c r="F21" s="65">
        <v>1518</v>
      </c>
      <c r="G21" s="66">
        <f t="shared" si="0"/>
        <v>3.9160045402951194</v>
      </c>
      <c r="H21" s="65">
        <v>9539</v>
      </c>
      <c r="I21" s="65">
        <v>10652</v>
      </c>
      <c r="J21" s="65">
        <v>1</v>
      </c>
      <c r="K21" s="65">
        <v>7</v>
      </c>
      <c r="L21" s="66">
        <f t="shared" si="1"/>
        <v>6.5715358618099892E-2</v>
      </c>
      <c r="M21" s="65">
        <v>37307</v>
      </c>
      <c r="N21" s="65">
        <v>95129</v>
      </c>
      <c r="O21" s="65">
        <v>4562</v>
      </c>
      <c r="P21" s="65">
        <v>14356</v>
      </c>
      <c r="Q21" s="65">
        <f>M21+H21+C21+'ACP_PS_11(i)'!M21+'ACP_PS_11(i)'!H21+'ACP_PS_11(i)'!C21+ACP_MSME_10!C21+'ACP_Agri_9(ii)'!M21</f>
        <v>1039746</v>
      </c>
      <c r="R21" s="65">
        <f>N21+I21+D21+'ACP_PS_11(i)'!N21+'ACP_PS_11(i)'!I21+'ACP_PS_11(i)'!D21+ACP_MSME_10!D21+'ACP_Agri_9(ii)'!N21</f>
        <v>3114857</v>
      </c>
      <c r="S21" s="65">
        <f>O21+J21+E21+'ACP_PS_11(i)'!O21+'ACP_PS_11(i)'!J21+'ACP_PS_11(i)'!E21+ACP_MSME_10!O21+'ACP_Agri_9(ii)'!O21</f>
        <v>453641</v>
      </c>
      <c r="T21" s="65">
        <f>P21+K21+F21+'ACP_PS_11(i)'!P21+'ACP_PS_11(i)'!K21+'ACP_PS_11(i)'!F21+ACP_MSME_10!P21+'ACP_Agri_9(ii)'!P21</f>
        <v>1206255</v>
      </c>
      <c r="U21" s="66">
        <f t="shared" si="2"/>
        <v>38.725854830574889</v>
      </c>
      <c r="V21" s="72">
        <f>S21*100/'Pri Sec_outstanding_6'!O21</f>
        <v>43.130992845427969</v>
      </c>
      <c r="W21" s="72">
        <f>T21*100/'Pri Sec_outstanding_6'!P21</f>
        <v>34.535898145791421</v>
      </c>
      <c r="X21" s="72">
        <v>1051775</v>
      </c>
      <c r="Y21" s="72">
        <v>3492757</v>
      </c>
    </row>
    <row r="22" spans="1:25" x14ac:dyDescent="0.2">
      <c r="A22" s="51">
        <v>17</v>
      </c>
      <c r="B22" s="52" t="s">
        <v>62</v>
      </c>
      <c r="C22" s="65">
        <v>984</v>
      </c>
      <c r="D22" s="65">
        <v>1600</v>
      </c>
      <c r="E22" s="65">
        <v>0</v>
      </c>
      <c r="F22" s="65">
        <v>0</v>
      </c>
      <c r="G22" s="66">
        <f t="shared" si="0"/>
        <v>0</v>
      </c>
      <c r="H22" s="65">
        <v>294</v>
      </c>
      <c r="I22" s="65">
        <v>335</v>
      </c>
      <c r="J22" s="65">
        <v>0</v>
      </c>
      <c r="K22" s="65">
        <v>0</v>
      </c>
      <c r="L22" s="66">
        <f t="shared" si="1"/>
        <v>0</v>
      </c>
      <c r="M22" s="65">
        <v>1722</v>
      </c>
      <c r="N22" s="65">
        <v>3969</v>
      </c>
      <c r="O22" s="65">
        <v>10446</v>
      </c>
      <c r="P22" s="65">
        <v>32405</v>
      </c>
      <c r="Q22" s="65">
        <f>M22+H22+C22+'ACP_PS_11(i)'!M22+'ACP_PS_11(i)'!H22+'ACP_PS_11(i)'!C22+ACP_MSME_10!C22+'ACP_Agri_9(ii)'!M22</f>
        <v>34440</v>
      </c>
      <c r="R22" s="65">
        <f>N22+I22+D22+'ACP_PS_11(i)'!N22+'ACP_PS_11(i)'!I22+'ACP_PS_11(i)'!D22+ACP_MSME_10!D22+'ACP_Agri_9(ii)'!N22</f>
        <v>94776</v>
      </c>
      <c r="S22" s="65">
        <f>O22+J22+E22+'ACP_PS_11(i)'!O22+'ACP_PS_11(i)'!J22+'ACP_PS_11(i)'!E22+ACP_MSME_10!O22+'ACP_Agri_9(ii)'!O22</f>
        <v>22024</v>
      </c>
      <c r="T22" s="65">
        <f>P22+K22+F22+'ACP_PS_11(i)'!P22+'ACP_PS_11(i)'!K22+'ACP_PS_11(i)'!F22+ACP_MSME_10!P22+'ACP_Agri_9(ii)'!P22</f>
        <v>82912</v>
      </c>
      <c r="U22" s="66">
        <f t="shared" si="2"/>
        <v>87.482062969528144</v>
      </c>
      <c r="V22" s="72">
        <f>S22*100/'Pri Sec_outstanding_6'!O22</f>
        <v>61.750686928727639</v>
      </c>
      <c r="W22" s="72">
        <f>T22*100/'Pri Sec_outstanding_6'!P22</f>
        <v>97.551563069899871</v>
      </c>
      <c r="X22" s="72">
        <v>35666</v>
      </c>
      <c r="Y22" s="72">
        <v>84993</v>
      </c>
    </row>
    <row r="23" spans="1:25" x14ac:dyDescent="0.2">
      <c r="A23" s="51">
        <v>18</v>
      </c>
      <c r="B23" s="52" t="s">
        <v>192</v>
      </c>
      <c r="C23" s="65">
        <v>1569</v>
      </c>
      <c r="D23" s="65">
        <v>2462</v>
      </c>
      <c r="E23" s="65">
        <v>0</v>
      </c>
      <c r="F23" s="65">
        <v>0</v>
      </c>
      <c r="G23" s="66">
        <f t="shared" si="0"/>
        <v>0</v>
      </c>
      <c r="H23" s="65">
        <v>672</v>
      </c>
      <c r="I23" s="65">
        <v>744</v>
      </c>
      <c r="J23" s="65">
        <v>0</v>
      </c>
      <c r="K23" s="65">
        <v>0</v>
      </c>
      <c r="L23" s="66">
        <f t="shared" si="1"/>
        <v>0</v>
      </c>
      <c r="M23" s="65">
        <v>5044</v>
      </c>
      <c r="N23" s="65">
        <v>7761</v>
      </c>
      <c r="O23" s="65">
        <v>2245</v>
      </c>
      <c r="P23" s="65">
        <v>10228</v>
      </c>
      <c r="Q23" s="65">
        <f>M23+H23+C23+'ACP_PS_11(i)'!M23+'ACP_PS_11(i)'!H23+'ACP_PS_11(i)'!C23+ACP_MSME_10!C23+'ACP_Agri_9(ii)'!M23</f>
        <v>88907</v>
      </c>
      <c r="R23" s="65">
        <f>N23+I23+D23+'ACP_PS_11(i)'!N23+'ACP_PS_11(i)'!I23+'ACP_PS_11(i)'!D23+ACP_MSME_10!D23+'ACP_Agri_9(ii)'!N23</f>
        <v>279886</v>
      </c>
      <c r="S23" s="65">
        <f>O23+J23+E23+'ACP_PS_11(i)'!O23+'ACP_PS_11(i)'!J23+'ACP_PS_11(i)'!E23+ACP_MSME_10!O23+'ACP_Agri_9(ii)'!O23</f>
        <v>5855</v>
      </c>
      <c r="T23" s="65">
        <f>P23+K23+F23+'ACP_PS_11(i)'!P23+'ACP_PS_11(i)'!K23+'ACP_PS_11(i)'!F23+ACP_MSME_10!P23+'ACP_Agri_9(ii)'!P23</f>
        <v>24310</v>
      </c>
      <c r="U23" s="66">
        <f t="shared" si="2"/>
        <v>8.6856791693761028</v>
      </c>
      <c r="V23" s="72">
        <f>S23*100/'Pri Sec_outstanding_6'!O23</f>
        <v>3.9990164673419346</v>
      </c>
      <c r="W23" s="72">
        <f>T23*100/'Pri Sec_outstanding_6'!P23</f>
        <v>7.4058277863246564</v>
      </c>
      <c r="X23" s="72">
        <v>146411</v>
      </c>
      <c r="Y23" s="72">
        <v>328255</v>
      </c>
    </row>
    <row r="24" spans="1:25" x14ac:dyDescent="0.2">
      <c r="A24" s="51">
        <v>19</v>
      </c>
      <c r="B24" s="52" t="s">
        <v>63</v>
      </c>
      <c r="C24" s="65">
        <v>2479</v>
      </c>
      <c r="D24" s="65">
        <v>3991</v>
      </c>
      <c r="E24" s="65">
        <v>35</v>
      </c>
      <c r="F24" s="65">
        <v>610</v>
      </c>
      <c r="G24" s="66">
        <f t="shared" si="0"/>
        <v>15.284389877223754</v>
      </c>
      <c r="H24" s="65">
        <v>1173</v>
      </c>
      <c r="I24" s="65">
        <v>1333</v>
      </c>
      <c r="J24" s="65">
        <v>3</v>
      </c>
      <c r="K24" s="65">
        <v>9</v>
      </c>
      <c r="L24" s="66">
        <f t="shared" si="1"/>
        <v>0.67516879219804948</v>
      </c>
      <c r="M24" s="65">
        <v>5562</v>
      </c>
      <c r="N24" s="65">
        <v>12247</v>
      </c>
      <c r="O24" s="65">
        <v>0</v>
      </c>
      <c r="P24" s="65">
        <v>0</v>
      </c>
      <c r="Q24" s="65">
        <f>M24+H24+C24+'ACP_PS_11(i)'!M24+'ACP_PS_11(i)'!H24+'ACP_PS_11(i)'!C24+ACP_MSME_10!C24+'ACP_Agri_9(ii)'!M24</f>
        <v>318726</v>
      </c>
      <c r="R24" s="65">
        <f>N24+I24+D24+'ACP_PS_11(i)'!N24+'ACP_PS_11(i)'!I24+'ACP_PS_11(i)'!D24+ACP_MSME_10!D24+'ACP_Agri_9(ii)'!N24</f>
        <v>525256</v>
      </c>
      <c r="S24" s="65">
        <f>O24+J24+E24+'ACP_PS_11(i)'!O24+'ACP_PS_11(i)'!J24+'ACP_PS_11(i)'!E24+ACP_MSME_10!O24+'ACP_Agri_9(ii)'!O24</f>
        <v>35990</v>
      </c>
      <c r="T24" s="65">
        <f>P24+K24+F24+'ACP_PS_11(i)'!P24+'ACP_PS_11(i)'!K24+'ACP_PS_11(i)'!F24+ACP_MSME_10!P24+'ACP_Agri_9(ii)'!P24</f>
        <v>184932</v>
      </c>
      <c r="U24" s="66">
        <f t="shared" si="2"/>
        <v>35.207974778013003</v>
      </c>
      <c r="V24" s="72">
        <f>S24*100/'Pri Sec_outstanding_6'!O24</f>
        <v>16.396878260354544</v>
      </c>
      <c r="W24" s="72">
        <f>T24*100/'Pri Sec_outstanding_6'!P24</f>
        <v>29.176862602176289</v>
      </c>
      <c r="X24" s="72">
        <v>219493</v>
      </c>
      <c r="Y24" s="72">
        <v>633831</v>
      </c>
    </row>
    <row r="25" spans="1:25" x14ac:dyDescent="0.2">
      <c r="A25" s="51">
        <v>20</v>
      </c>
      <c r="B25" s="52" t="s">
        <v>64</v>
      </c>
      <c r="C25" s="65">
        <v>376</v>
      </c>
      <c r="D25" s="65">
        <v>580</v>
      </c>
      <c r="E25" s="65">
        <v>0</v>
      </c>
      <c r="F25" s="65">
        <v>0</v>
      </c>
      <c r="G25" s="66">
        <f t="shared" si="0"/>
        <v>0</v>
      </c>
      <c r="H25" s="65">
        <v>114</v>
      </c>
      <c r="I25" s="65">
        <v>126</v>
      </c>
      <c r="J25" s="65">
        <v>0</v>
      </c>
      <c r="K25" s="65">
        <v>0</v>
      </c>
      <c r="L25" s="66">
        <f t="shared" si="1"/>
        <v>0</v>
      </c>
      <c r="M25" s="65">
        <v>137</v>
      </c>
      <c r="N25" s="65">
        <v>232</v>
      </c>
      <c r="O25" s="65">
        <v>0</v>
      </c>
      <c r="P25" s="65">
        <v>0</v>
      </c>
      <c r="Q25" s="65">
        <f>M25+H25+C25+'ACP_PS_11(i)'!M25+'ACP_PS_11(i)'!H25+'ACP_PS_11(i)'!C25+ACP_MSME_10!C25+'ACP_Agri_9(ii)'!M25</f>
        <v>4265</v>
      </c>
      <c r="R25" s="65">
        <f>N25+I25+D25+'ACP_PS_11(i)'!N25+'ACP_PS_11(i)'!I25+'ACP_PS_11(i)'!D25+ACP_MSME_10!D25+'ACP_Agri_9(ii)'!N25</f>
        <v>16427</v>
      </c>
      <c r="S25" s="65">
        <f>O25+J25+E25+'ACP_PS_11(i)'!O25+'ACP_PS_11(i)'!J25+'ACP_PS_11(i)'!E25+ACP_MSME_10!O25+'ACP_Agri_9(ii)'!O25</f>
        <v>0</v>
      </c>
      <c r="T25" s="65">
        <f>P25+K25+F25+'ACP_PS_11(i)'!P25+'ACP_PS_11(i)'!K25+'ACP_PS_11(i)'!F25+ACP_MSME_10!P25+'ACP_Agri_9(ii)'!P25</f>
        <v>0</v>
      </c>
      <c r="U25" s="66">
        <f t="shared" si="2"/>
        <v>0</v>
      </c>
      <c r="V25" s="72">
        <f>S25*100/'Pri Sec_outstanding_6'!O25</f>
        <v>0</v>
      </c>
      <c r="W25" s="72">
        <f>T25*100/'Pri Sec_outstanding_6'!P25</f>
        <v>0</v>
      </c>
      <c r="X25" s="72">
        <v>2611</v>
      </c>
      <c r="Y25" s="72">
        <v>13704.050000000001</v>
      </c>
    </row>
    <row r="26" spans="1:25" x14ac:dyDescent="0.2">
      <c r="A26" s="51">
        <v>21</v>
      </c>
      <c r="B26" s="52" t="s">
        <v>47</v>
      </c>
      <c r="C26" s="65">
        <v>1206</v>
      </c>
      <c r="D26" s="65">
        <v>1848</v>
      </c>
      <c r="E26" s="65">
        <v>0</v>
      </c>
      <c r="F26" s="65">
        <v>0</v>
      </c>
      <c r="G26" s="66">
        <f t="shared" si="0"/>
        <v>0</v>
      </c>
      <c r="H26" s="65">
        <v>177</v>
      </c>
      <c r="I26" s="65">
        <v>203</v>
      </c>
      <c r="J26" s="65">
        <v>0</v>
      </c>
      <c r="K26" s="65">
        <v>0</v>
      </c>
      <c r="L26" s="66">
        <f t="shared" si="1"/>
        <v>0</v>
      </c>
      <c r="M26" s="65">
        <v>737</v>
      </c>
      <c r="N26" s="65">
        <v>2168</v>
      </c>
      <c r="O26" s="65">
        <v>0</v>
      </c>
      <c r="P26" s="65">
        <v>0</v>
      </c>
      <c r="Q26" s="65">
        <f>M26+H26+C26+'ACP_PS_11(i)'!M26+'ACP_PS_11(i)'!H26+'ACP_PS_11(i)'!C26+ACP_MSME_10!C26+'ACP_Agri_9(ii)'!M26</f>
        <v>18027</v>
      </c>
      <c r="R26" s="65">
        <f>N26+I26+D26+'ACP_PS_11(i)'!N26+'ACP_PS_11(i)'!I26+'ACP_PS_11(i)'!D26+ACP_MSME_10!D26+'ACP_Agri_9(ii)'!N26</f>
        <v>51882</v>
      </c>
      <c r="S26" s="65">
        <f>O26+J26+E26+'ACP_PS_11(i)'!O26+'ACP_PS_11(i)'!J26+'ACP_PS_11(i)'!E26+ACP_MSME_10!O26+'ACP_Agri_9(ii)'!O26</f>
        <v>7051</v>
      </c>
      <c r="T26" s="65">
        <f>P26+K26+F26+'ACP_PS_11(i)'!P26+'ACP_PS_11(i)'!K26+'ACP_PS_11(i)'!F26+ACP_MSME_10!P26+'ACP_Agri_9(ii)'!P26</f>
        <v>16523</v>
      </c>
      <c r="U26" s="66">
        <f t="shared" si="2"/>
        <v>31.847268802282102</v>
      </c>
      <c r="V26" s="72">
        <f>S26*100/'Pri Sec_outstanding_6'!O26</f>
        <v>30.286499720802372</v>
      </c>
      <c r="W26" s="72">
        <f>T26*100/'Pri Sec_outstanding_6'!P26</f>
        <v>20.551761881662252</v>
      </c>
      <c r="X26" s="72">
        <v>23281</v>
      </c>
      <c r="Y26" s="72">
        <v>80397</v>
      </c>
    </row>
    <row r="27" spans="1:25" s="69" customFormat="1" x14ac:dyDescent="0.2">
      <c r="A27" s="287"/>
      <c r="B27" s="165" t="s">
        <v>307</v>
      </c>
      <c r="C27" s="68">
        <f>SUM(C6:C26)</f>
        <v>65877</v>
      </c>
      <c r="D27" s="68">
        <f t="shared" ref="D27:P27" si="3">SUM(D6:D26)</f>
        <v>102813</v>
      </c>
      <c r="E27" s="68">
        <f t="shared" si="3"/>
        <v>79</v>
      </c>
      <c r="F27" s="68">
        <f t="shared" si="3"/>
        <v>2433.4</v>
      </c>
      <c r="G27" s="63">
        <f t="shared" si="0"/>
        <v>2.3668213163704981</v>
      </c>
      <c r="H27" s="68">
        <f t="shared" si="3"/>
        <v>22000</v>
      </c>
      <c r="I27" s="68">
        <f t="shared" si="3"/>
        <v>24729</v>
      </c>
      <c r="J27" s="68">
        <f t="shared" si="3"/>
        <v>7</v>
      </c>
      <c r="K27" s="68">
        <f t="shared" si="3"/>
        <v>66</v>
      </c>
      <c r="L27" s="63">
        <f t="shared" si="1"/>
        <v>0.26689312143637023</v>
      </c>
      <c r="M27" s="68">
        <f t="shared" si="3"/>
        <v>95225</v>
      </c>
      <c r="N27" s="68">
        <f t="shared" si="3"/>
        <v>238479</v>
      </c>
      <c r="O27" s="68">
        <f t="shared" si="3"/>
        <v>26486</v>
      </c>
      <c r="P27" s="68">
        <f t="shared" si="3"/>
        <v>96249.51999999999</v>
      </c>
      <c r="Q27" s="68">
        <f t="shared" ref="Q27:T27" si="4">SUM(Q6:Q26)</f>
        <v>2800910</v>
      </c>
      <c r="R27" s="68">
        <f t="shared" si="4"/>
        <v>7928084</v>
      </c>
      <c r="S27" s="68">
        <f t="shared" si="4"/>
        <v>1299048.02</v>
      </c>
      <c r="T27" s="68">
        <f t="shared" si="4"/>
        <v>3848346.79</v>
      </c>
      <c r="U27" s="63">
        <f t="shared" si="2"/>
        <v>48.540691420524809</v>
      </c>
      <c r="V27" s="72">
        <f>S27*100/'Pri Sec_outstanding_6'!O27</f>
        <v>36.881638449518029</v>
      </c>
      <c r="W27" s="72">
        <f>T27*100/'Pri Sec_outstanding_6'!P27</f>
        <v>36.122924512455519</v>
      </c>
      <c r="X27" s="73">
        <v>3522208</v>
      </c>
      <c r="Y27" s="73">
        <v>10653475.16</v>
      </c>
    </row>
    <row r="28" spans="1:25" x14ac:dyDescent="0.2">
      <c r="A28" s="51">
        <v>22</v>
      </c>
      <c r="B28" s="52" t="s">
        <v>44</v>
      </c>
      <c r="C28" s="65">
        <v>2588</v>
      </c>
      <c r="D28" s="65">
        <v>4056</v>
      </c>
      <c r="E28" s="65">
        <v>0</v>
      </c>
      <c r="F28" s="65">
        <v>0</v>
      </c>
      <c r="G28" s="66">
        <f t="shared" si="0"/>
        <v>0</v>
      </c>
      <c r="H28" s="65">
        <v>1565</v>
      </c>
      <c r="I28" s="65">
        <v>1789</v>
      </c>
      <c r="J28" s="65">
        <v>0</v>
      </c>
      <c r="K28" s="65">
        <v>0</v>
      </c>
      <c r="L28" s="66">
        <f t="shared" si="1"/>
        <v>0</v>
      </c>
      <c r="M28" s="65">
        <v>1267</v>
      </c>
      <c r="N28" s="65">
        <v>3041</v>
      </c>
      <c r="O28" s="65">
        <v>48702</v>
      </c>
      <c r="P28" s="65">
        <v>7124.16</v>
      </c>
      <c r="Q28" s="65">
        <f>M28+H28+C28+'ACP_PS_11(i)'!M28+'ACP_PS_11(i)'!H28+'ACP_PS_11(i)'!C28+ACP_MSME_10!C28+'ACP_Agri_9(ii)'!M28</f>
        <v>59341</v>
      </c>
      <c r="R28" s="65">
        <f>N28+I28+D28+'ACP_PS_11(i)'!N28+'ACP_PS_11(i)'!I28+'ACP_PS_11(i)'!D28+ACP_MSME_10!D28+'ACP_Agri_9(ii)'!N28</f>
        <v>186046</v>
      </c>
      <c r="S28" s="65">
        <f>O28+J28+E28+'ACP_PS_11(i)'!O28+'ACP_PS_11(i)'!J28+'ACP_PS_11(i)'!E28+ACP_MSME_10!O28+'ACP_Agri_9(ii)'!O28</f>
        <v>73806</v>
      </c>
      <c r="T28" s="65">
        <f>P28+K28+F28+'ACP_PS_11(i)'!P28+'ACP_PS_11(i)'!K28+'ACP_PS_11(i)'!F28+ACP_MSME_10!P28+'ACP_Agri_9(ii)'!P28</f>
        <v>126647.67000000001</v>
      </c>
      <c r="U28" s="66">
        <f t="shared" si="2"/>
        <v>68.073309826602028</v>
      </c>
      <c r="V28" s="72">
        <f>S28*100/'Pri Sec_outstanding_6'!O28</f>
        <v>43.670380516783325</v>
      </c>
      <c r="W28" s="72">
        <f>T28*100/'Pri Sec_outstanding_6'!P28</f>
        <v>35.900946940684143</v>
      </c>
      <c r="X28" s="72">
        <v>169007</v>
      </c>
      <c r="Y28" s="72">
        <v>352769.72000000003</v>
      </c>
    </row>
    <row r="29" spans="1:25" x14ac:dyDescent="0.2">
      <c r="A29" s="51">
        <v>23</v>
      </c>
      <c r="B29" s="52" t="s">
        <v>193</v>
      </c>
      <c r="C29" s="65">
        <v>258</v>
      </c>
      <c r="D29" s="65">
        <v>387</v>
      </c>
      <c r="E29" s="65">
        <v>0</v>
      </c>
      <c r="F29" s="65">
        <v>0</v>
      </c>
      <c r="G29" s="66">
        <f t="shared" si="0"/>
        <v>0</v>
      </c>
      <c r="H29" s="65">
        <v>120</v>
      </c>
      <c r="I29" s="65">
        <v>132</v>
      </c>
      <c r="J29" s="65">
        <v>0</v>
      </c>
      <c r="K29" s="65">
        <v>0</v>
      </c>
      <c r="L29" s="66">
        <f t="shared" si="1"/>
        <v>0</v>
      </c>
      <c r="M29" s="65">
        <v>40</v>
      </c>
      <c r="N29" s="65">
        <v>108</v>
      </c>
      <c r="O29" s="65">
        <v>0</v>
      </c>
      <c r="P29" s="65">
        <v>0</v>
      </c>
      <c r="Q29" s="65">
        <f>M29+H29+C29+'ACP_PS_11(i)'!M29+'ACP_PS_11(i)'!H29+'ACP_PS_11(i)'!C29+ACP_MSME_10!C29+'ACP_Agri_9(ii)'!M29</f>
        <v>4352</v>
      </c>
      <c r="R29" s="65">
        <f>N29+I29+D29+'ACP_PS_11(i)'!N29+'ACP_PS_11(i)'!I29+'ACP_PS_11(i)'!D29+ACP_MSME_10!D29+'ACP_Agri_9(ii)'!N29</f>
        <v>12338</v>
      </c>
      <c r="S29" s="65">
        <f>O29+J29+E29+'ACP_PS_11(i)'!O29+'ACP_PS_11(i)'!J29+'ACP_PS_11(i)'!E29+ACP_MSME_10!O29+'ACP_Agri_9(ii)'!O29</f>
        <v>0</v>
      </c>
      <c r="T29" s="65">
        <f>P29+K29+F29+'ACP_PS_11(i)'!P29+'ACP_PS_11(i)'!K29+'ACP_PS_11(i)'!F29+ACP_MSME_10!P29+'ACP_Agri_9(ii)'!P29</f>
        <v>0</v>
      </c>
      <c r="U29" s="66">
        <f t="shared" si="2"/>
        <v>0</v>
      </c>
      <c r="V29" s="72">
        <f>S29*100/'Pri Sec_outstanding_6'!O29</f>
        <v>0</v>
      </c>
      <c r="W29" s="72">
        <f>T29*100/'Pri Sec_outstanding_6'!P29</f>
        <v>0</v>
      </c>
      <c r="X29" s="72">
        <v>0</v>
      </c>
      <c r="Y29" s="72">
        <v>0</v>
      </c>
    </row>
    <row r="30" spans="1:25" x14ac:dyDescent="0.2">
      <c r="A30" s="51">
        <v>24</v>
      </c>
      <c r="B30" s="52" t="s">
        <v>194</v>
      </c>
      <c r="C30" s="65">
        <v>41</v>
      </c>
      <c r="D30" s="65">
        <v>62</v>
      </c>
      <c r="E30" s="65">
        <v>0</v>
      </c>
      <c r="F30" s="65">
        <v>0</v>
      </c>
      <c r="G30" s="66">
        <f t="shared" si="0"/>
        <v>0</v>
      </c>
      <c r="H30" s="65">
        <v>10</v>
      </c>
      <c r="I30" s="65">
        <v>11</v>
      </c>
      <c r="J30" s="65">
        <v>0</v>
      </c>
      <c r="K30" s="65">
        <v>0</v>
      </c>
      <c r="L30" s="66">
        <f t="shared" si="1"/>
        <v>0</v>
      </c>
      <c r="M30" s="65">
        <v>0</v>
      </c>
      <c r="N30" s="65">
        <v>0</v>
      </c>
      <c r="O30" s="65">
        <v>167</v>
      </c>
      <c r="P30" s="65">
        <v>545.41</v>
      </c>
      <c r="Q30" s="65">
        <f>M30+H30+C30+'ACP_PS_11(i)'!M30+'ACP_PS_11(i)'!H30+'ACP_PS_11(i)'!C30+ACP_MSME_10!C30+'ACP_Agri_9(ii)'!M30</f>
        <v>391</v>
      </c>
      <c r="R30" s="65">
        <f>N30+I30+D30+'ACP_PS_11(i)'!N30+'ACP_PS_11(i)'!I30+'ACP_PS_11(i)'!D30+ACP_MSME_10!D30+'ACP_Agri_9(ii)'!N30</f>
        <v>1151</v>
      </c>
      <c r="S30" s="65">
        <f>O30+J30+E30+'ACP_PS_11(i)'!O30+'ACP_PS_11(i)'!J30+'ACP_PS_11(i)'!E30+ACP_MSME_10!O30+'ACP_Agri_9(ii)'!O30</f>
        <v>334</v>
      </c>
      <c r="T30" s="65">
        <f>P30+K30+F30+'ACP_PS_11(i)'!P30+'ACP_PS_11(i)'!K30+'ACP_PS_11(i)'!F30+ACP_MSME_10!P30+'ACP_Agri_9(ii)'!P30</f>
        <v>1090.81</v>
      </c>
      <c r="U30" s="66">
        <f t="shared" si="2"/>
        <v>94.770634231103386</v>
      </c>
      <c r="V30" s="72">
        <f>S30*100/'Pri Sec_outstanding_6'!O30</f>
        <v>200</v>
      </c>
      <c r="W30" s="72">
        <f>T30*100/'Pri Sec_outstanding_6'!P30</f>
        <v>200.001833516685</v>
      </c>
      <c r="X30" s="72">
        <v>167</v>
      </c>
      <c r="Y30" s="72">
        <v>545.4</v>
      </c>
    </row>
    <row r="31" spans="1:25" x14ac:dyDescent="0.2">
      <c r="A31" s="51">
        <v>25</v>
      </c>
      <c r="B31" s="52" t="s">
        <v>48</v>
      </c>
      <c r="C31" s="65">
        <v>200</v>
      </c>
      <c r="D31" s="65">
        <v>300</v>
      </c>
      <c r="E31" s="65">
        <v>0</v>
      </c>
      <c r="F31" s="65">
        <v>0</v>
      </c>
      <c r="G31" s="66">
        <f t="shared" si="0"/>
        <v>0</v>
      </c>
      <c r="H31" s="65">
        <v>36</v>
      </c>
      <c r="I31" s="65">
        <v>39</v>
      </c>
      <c r="J31" s="65">
        <v>0</v>
      </c>
      <c r="K31" s="65">
        <v>0</v>
      </c>
      <c r="L31" s="66">
        <f t="shared" si="1"/>
        <v>0</v>
      </c>
      <c r="M31" s="65">
        <v>0</v>
      </c>
      <c r="N31" s="65">
        <v>0</v>
      </c>
      <c r="O31" s="65">
        <v>0</v>
      </c>
      <c r="P31" s="65">
        <v>0</v>
      </c>
      <c r="Q31" s="65">
        <f>M31+H31+C31+'ACP_PS_11(i)'!M31+'ACP_PS_11(i)'!H31+'ACP_PS_11(i)'!C31+ACP_MSME_10!C31+'ACP_Agri_9(ii)'!M31</f>
        <v>870</v>
      </c>
      <c r="R31" s="65">
        <f>N31+I31+D31+'ACP_PS_11(i)'!N31+'ACP_PS_11(i)'!I31+'ACP_PS_11(i)'!D31+ACP_MSME_10!D31+'ACP_Agri_9(ii)'!N31</f>
        <v>2932</v>
      </c>
      <c r="S31" s="65">
        <f>O31+J31+E31+'ACP_PS_11(i)'!O31+'ACP_PS_11(i)'!J31+'ACP_PS_11(i)'!E31+ACP_MSME_10!O31+'ACP_Agri_9(ii)'!O31</f>
        <v>0</v>
      </c>
      <c r="T31" s="65">
        <f>P31+K31+F31+'ACP_PS_11(i)'!P31+'ACP_PS_11(i)'!K31+'ACP_PS_11(i)'!F31+ACP_MSME_10!P31+'ACP_Agri_9(ii)'!P31</f>
        <v>0</v>
      </c>
      <c r="U31" s="66">
        <f t="shared" si="2"/>
        <v>0</v>
      </c>
      <c r="V31" s="72">
        <f>S31*100/'Pri Sec_outstanding_6'!O31</f>
        <v>0</v>
      </c>
      <c r="W31" s="72">
        <f>T31*100/'Pri Sec_outstanding_6'!P31</f>
        <v>0</v>
      </c>
      <c r="X31" s="72">
        <v>0</v>
      </c>
      <c r="Y31" s="72">
        <v>0</v>
      </c>
    </row>
    <row r="32" spans="1:25" x14ac:dyDescent="0.2">
      <c r="A32" s="51">
        <v>26</v>
      </c>
      <c r="B32" s="52" t="s">
        <v>195</v>
      </c>
      <c r="C32" s="65">
        <v>142</v>
      </c>
      <c r="D32" s="65">
        <v>258</v>
      </c>
      <c r="E32" s="65">
        <v>0</v>
      </c>
      <c r="F32" s="65">
        <v>0</v>
      </c>
      <c r="G32" s="66">
        <f t="shared" si="0"/>
        <v>0</v>
      </c>
      <c r="H32" s="65">
        <v>2</v>
      </c>
      <c r="I32" s="65">
        <v>2</v>
      </c>
      <c r="J32" s="65">
        <v>0</v>
      </c>
      <c r="K32" s="65">
        <v>0</v>
      </c>
      <c r="L32" s="66">
        <f t="shared" si="1"/>
        <v>0</v>
      </c>
      <c r="M32" s="65">
        <v>94</v>
      </c>
      <c r="N32" s="65">
        <v>399</v>
      </c>
      <c r="O32" s="65">
        <v>0</v>
      </c>
      <c r="P32" s="65">
        <v>0</v>
      </c>
      <c r="Q32" s="65">
        <f>M32+H32+C32+'ACP_PS_11(i)'!M32+'ACP_PS_11(i)'!H32+'ACP_PS_11(i)'!C32+ACP_MSME_10!C32+'ACP_Agri_9(ii)'!M32</f>
        <v>1836</v>
      </c>
      <c r="R32" s="65">
        <f>N32+I32+D32+'ACP_PS_11(i)'!N32+'ACP_PS_11(i)'!I32+'ACP_PS_11(i)'!D32+ACP_MSME_10!D32+'ACP_Agri_9(ii)'!N32</f>
        <v>5989</v>
      </c>
      <c r="S32" s="65">
        <f>O32+J32+E32+'ACP_PS_11(i)'!O32+'ACP_PS_11(i)'!J32+'ACP_PS_11(i)'!E32+ACP_MSME_10!O32+'ACP_Agri_9(ii)'!O32</f>
        <v>27275</v>
      </c>
      <c r="T32" s="65">
        <f>P32+K32+F32+'ACP_PS_11(i)'!P32+'ACP_PS_11(i)'!K32+'ACP_PS_11(i)'!F32+ACP_MSME_10!P32+'ACP_Agri_9(ii)'!P32</f>
        <v>29719</v>
      </c>
      <c r="U32" s="66">
        <f t="shared" si="2"/>
        <v>496.22641509433964</v>
      </c>
      <c r="V32" s="72">
        <f>S32*100/'Pri Sec_outstanding_6'!O32</f>
        <v>61.385938062657544</v>
      </c>
      <c r="W32" s="72">
        <f>T32*100/'Pri Sec_outstanding_6'!P32</f>
        <v>47.301405401964061</v>
      </c>
      <c r="X32" s="72">
        <v>44432</v>
      </c>
      <c r="Y32" s="72">
        <v>62829</v>
      </c>
    </row>
    <row r="33" spans="1:25" x14ac:dyDescent="0.2">
      <c r="A33" s="51">
        <v>27</v>
      </c>
      <c r="B33" s="52" t="s">
        <v>196</v>
      </c>
      <c r="C33" s="65">
        <v>9</v>
      </c>
      <c r="D33" s="65">
        <v>13</v>
      </c>
      <c r="E33" s="65">
        <v>0</v>
      </c>
      <c r="F33" s="65">
        <v>0</v>
      </c>
      <c r="G33" s="66">
        <f t="shared" si="0"/>
        <v>0</v>
      </c>
      <c r="H33" s="65">
        <v>0</v>
      </c>
      <c r="I33" s="65">
        <v>0</v>
      </c>
      <c r="J33" s="65">
        <v>0</v>
      </c>
      <c r="K33" s="65">
        <v>0</v>
      </c>
      <c r="L33" s="66" t="e">
        <f t="shared" si="1"/>
        <v>#DIV/0!</v>
      </c>
      <c r="M33" s="65">
        <v>0</v>
      </c>
      <c r="N33" s="65">
        <v>0</v>
      </c>
      <c r="O33" s="65">
        <v>0</v>
      </c>
      <c r="P33" s="65">
        <v>0</v>
      </c>
      <c r="Q33" s="65">
        <f>M33+H33+C33+'ACP_PS_11(i)'!M33+'ACP_PS_11(i)'!H33+'ACP_PS_11(i)'!C33+ACP_MSME_10!C33+'ACP_Agri_9(ii)'!M33</f>
        <v>394</v>
      </c>
      <c r="R33" s="65">
        <f>N33+I33+D33+'ACP_PS_11(i)'!N33+'ACP_PS_11(i)'!I33+'ACP_PS_11(i)'!D33+ACP_MSME_10!D33+'ACP_Agri_9(ii)'!N33</f>
        <v>1782</v>
      </c>
      <c r="S33" s="65">
        <f>O33+J33+E33+'ACP_PS_11(i)'!O33+'ACP_PS_11(i)'!J33+'ACP_PS_11(i)'!E33+ACP_MSME_10!O33+'ACP_Agri_9(ii)'!O33</f>
        <v>0</v>
      </c>
      <c r="T33" s="65">
        <f>P33+K33+F33+'ACP_PS_11(i)'!P33+'ACP_PS_11(i)'!K33+'ACP_PS_11(i)'!F33+ACP_MSME_10!P33+'ACP_Agri_9(ii)'!P33</f>
        <v>0</v>
      </c>
      <c r="U33" s="66">
        <f t="shared" si="2"/>
        <v>0</v>
      </c>
      <c r="V33" s="72">
        <f>S33*100/'Pri Sec_outstanding_6'!O33</f>
        <v>0</v>
      </c>
      <c r="W33" s="72">
        <f>T33*100/'Pri Sec_outstanding_6'!P33</f>
        <v>0</v>
      </c>
      <c r="X33" s="72">
        <v>0</v>
      </c>
      <c r="Y33" s="72">
        <v>0</v>
      </c>
    </row>
    <row r="34" spans="1:25" x14ac:dyDescent="0.2">
      <c r="A34" s="51">
        <v>28</v>
      </c>
      <c r="B34" s="52" t="s">
        <v>197</v>
      </c>
      <c r="C34" s="65">
        <v>271</v>
      </c>
      <c r="D34" s="65">
        <v>411</v>
      </c>
      <c r="E34" s="65">
        <v>0</v>
      </c>
      <c r="F34" s="65">
        <v>0</v>
      </c>
      <c r="G34" s="66">
        <f t="shared" si="0"/>
        <v>0</v>
      </c>
      <c r="H34" s="65">
        <v>119</v>
      </c>
      <c r="I34" s="65">
        <v>131</v>
      </c>
      <c r="J34" s="65">
        <v>0</v>
      </c>
      <c r="K34" s="65">
        <v>0</v>
      </c>
      <c r="L34" s="66">
        <f t="shared" si="1"/>
        <v>0</v>
      </c>
      <c r="M34" s="65">
        <v>16</v>
      </c>
      <c r="N34" s="65">
        <v>58</v>
      </c>
      <c r="O34" s="65">
        <v>5</v>
      </c>
      <c r="P34" s="65">
        <v>1</v>
      </c>
      <c r="Q34" s="65">
        <f>M34+H34+C34+'ACP_PS_11(i)'!M34+'ACP_PS_11(i)'!H34+'ACP_PS_11(i)'!C34+ACP_MSME_10!C34+'ACP_Agri_9(ii)'!M34</f>
        <v>3875</v>
      </c>
      <c r="R34" s="65">
        <f>N34+I34+D34+'ACP_PS_11(i)'!N34+'ACP_PS_11(i)'!I34+'ACP_PS_11(i)'!D34+ACP_MSME_10!D34+'ACP_Agri_9(ii)'!N34</f>
        <v>11923</v>
      </c>
      <c r="S34" s="65">
        <f>O34+J34+E34+'ACP_PS_11(i)'!O34+'ACP_PS_11(i)'!J34+'ACP_PS_11(i)'!E34+ACP_MSME_10!O34+'ACP_Agri_9(ii)'!O34</f>
        <v>4461</v>
      </c>
      <c r="T34" s="65">
        <f>P34+K34+F34+'ACP_PS_11(i)'!P34+'ACP_PS_11(i)'!K34+'ACP_PS_11(i)'!F34+ACP_MSME_10!P34+'ACP_Agri_9(ii)'!P34</f>
        <v>9580</v>
      </c>
      <c r="U34" s="66">
        <f t="shared" si="2"/>
        <v>80.348905476809534</v>
      </c>
      <c r="V34" s="72">
        <f>S34*100/'Pri Sec_outstanding_6'!O34</f>
        <v>94.834183673469383</v>
      </c>
      <c r="W34" s="72">
        <f>T34*100/'Pri Sec_outstanding_6'!P34</f>
        <v>73.376225490196077</v>
      </c>
      <c r="X34" s="72">
        <v>4704</v>
      </c>
      <c r="Y34" s="72">
        <v>13056</v>
      </c>
    </row>
    <row r="35" spans="1:25" x14ac:dyDescent="0.2">
      <c r="A35" s="51">
        <v>29</v>
      </c>
      <c r="B35" s="52" t="s">
        <v>68</v>
      </c>
      <c r="C35" s="65">
        <v>2725</v>
      </c>
      <c r="D35" s="65">
        <v>4296</v>
      </c>
      <c r="E35" s="65">
        <v>8</v>
      </c>
      <c r="F35" s="65">
        <v>439.28</v>
      </c>
      <c r="G35" s="66">
        <f t="shared" si="0"/>
        <v>10.225325884543762</v>
      </c>
      <c r="H35" s="65">
        <v>1982</v>
      </c>
      <c r="I35" s="65">
        <v>2225</v>
      </c>
      <c r="J35" s="65">
        <v>0</v>
      </c>
      <c r="K35" s="65">
        <v>0</v>
      </c>
      <c r="L35" s="66">
        <f t="shared" si="1"/>
        <v>0</v>
      </c>
      <c r="M35" s="65">
        <v>1373</v>
      </c>
      <c r="N35" s="65">
        <v>3957</v>
      </c>
      <c r="O35" s="65">
        <v>12</v>
      </c>
      <c r="P35" s="65">
        <v>7.93</v>
      </c>
      <c r="Q35" s="65">
        <f>M35+H35+C35+'ACP_PS_11(i)'!M35+'ACP_PS_11(i)'!H35+'ACP_PS_11(i)'!C35+ACP_MSME_10!C35+'ACP_Agri_9(ii)'!M35</f>
        <v>89898</v>
      </c>
      <c r="R35" s="65">
        <f>N35+I35+D35+'ACP_PS_11(i)'!N35+'ACP_PS_11(i)'!I35+'ACP_PS_11(i)'!D35+ACP_MSME_10!D35+'ACP_Agri_9(ii)'!N35</f>
        <v>278673</v>
      </c>
      <c r="S35" s="65">
        <f>O35+J35+E35+'ACP_PS_11(i)'!O35+'ACP_PS_11(i)'!J35+'ACP_PS_11(i)'!E35+ACP_MSME_10!O35+'ACP_Agri_9(ii)'!O35</f>
        <v>100579</v>
      </c>
      <c r="T35" s="65">
        <f>P35+K35+F35+'ACP_PS_11(i)'!P35+'ACP_PS_11(i)'!K35+'ACP_PS_11(i)'!F35+ACP_MSME_10!P35+'ACP_Agri_9(ii)'!P35</f>
        <v>313937.78999999998</v>
      </c>
      <c r="U35" s="66">
        <f t="shared" si="2"/>
        <v>112.65454134415604</v>
      </c>
      <c r="V35" s="72">
        <f>S35*100/'Pri Sec_outstanding_6'!O35</f>
        <v>32.9930555783355</v>
      </c>
      <c r="W35" s="72">
        <f>T35*100/'Pri Sec_outstanding_6'!P35</f>
        <v>41.502998425680268</v>
      </c>
      <c r="X35" s="72">
        <v>304849</v>
      </c>
      <c r="Y35" s="72">
        <v>756421.95</v>
      </c>
    </row>
    <row r="36" spans="1:25" x14ac:dyDescent="0.2">
      <c r="A36" s="51">
        <v>30</v>
      </c>
      <c r="B36" s="52" t="s">
        <v>69</v>
      </c>
      <c r="C36" s="65">
        <v>2264</v>
      </c>
      <c r="D36" s="65">
        <v>3609</v>
      </c>
      <c r="E36" s="65">
        <v>0</v>
      </c>
      <c r="F36" s="65">
        <v>0</v>
      </c>
      <c r="G36" s="66">
        <f t="shared" si="0"/>
        <v>0</v>
      </c>
      <c r="H36" s="65">
        <v>1956</v>
      </c>
      <c r="I36" s="65">
        <v>2250</v>
      </c>
      <c r="J36" s="65">
        <v>1</v>
      </c>
      <c r="K36" s="65">
        <v>825</v>
      </c>
      <c r="L36" s="66">
        <f t="shared" si="1"/>
        <v>36.666666666666664</v>
      </c>
      <c r="M36" s="65">
        <v>4488</v>
      </c>
      <c r="N36" s="65">
        <v>13588</v>
      </c>
      <c r="O36" s="65">
        <v>2045</v>
      </c>
      <c r="P36" s="65">
        <v>981</v>
      </c>
      <c r="Q36" s="65">
        <f>M36+H36+C36+'ACP_PS_11(i)'!M36+'ACP_PS_11(i)'!H36+'ACP_PS_11(i)'!C36+ACP_MSME_10!C36+'ACP_Agri_9(ii)'!M36</f>
        <v>86722</v>
      </c>
      <c r="R36" s="65">
        <f>N36+I36+D36+'ACP_PS_11(i)'!N36+'ACP_PS_11(i)'!I36+'ACP_PS_11(i)'!D36+ACP_MSME_10!D36+'ACP_Agri_9(ii)'!N36</f>
        <v>281105</v>
      </c>
      <c r="S36" s="65">
        <f>O36+J36+E36+'ACP_PS_11(i)'!O36+'ACP_PS_11(i)'!J36+'ACP_PS_11(i)'!E36+ACP_MSME_10!O36+'ACP_Agri_9(ii)'!O36</f>
        <v>106885</v>
      </c>
      <c r="T36" s="65">
        <f>P36+K36+F36+'ACP_PS_11(i)'!P36+'ACP_PS_11(i)'!K36+'ACP_PS_11(i)'!F36+ACP_MSME_10!P36+'ACP_Agri_9(ii)'!P36</f>
        <v>413403</v>
      </c>
      <c r="U36" s="66">
        <f t="shared" si="2"/>
        <v>147.06355276498107</v>
      </c>
      <c r="V36" s="72">
        <f>S36*100/'Pri Sec_outstanding_6'!O36</f>
        <v>61.944363952477545</v>
      </c>
      <c r="W36" s="72">
        <f>T36*100/'Pri Sec_outstanding_6'!P36</f>
        <v>63.322912342670357</v>
      </c>
      <c r="X36" s="72">
        <v>172550</v>
      </c>
      <c r="Y36" s="72">
        <v>652849</v>
      </c>
    </row>
    <row r="37" spans="1:25" x14ac:dyDescent="0.2">
      <c r="A37" s="51">
        <v>31</v>
      </c>
      <c r="B37" s="52" t="s">
        <v>198</v>
      </c>
      <c r="C37" s="65">
        <v>384</v>
      </c>
      <c r="D37" s="65">
        <v>576</v>
      </c>
      <c r="E37" s="65">
        <v>86</v>
      </c>
      <c r="F37" s="65">
        <v>35</v>
      </c>
      <c r="G37" s="66">
        <f t="shared" si="0"/>
        <v>6.0763888888888893</v>
      </c>
      <c r="H37" s="65">
        <v>95</v>
      </c>
      <c r="I37" s="65">
        <v>104</v>
      </c>
      <c r="J37" s="65">
        <v>0</v>
      </c>
      <c r="K37" s="65">
        <v>0</v>
      </c>
      <c r="L37" s="66">
        <f t="shared" si="1"/>
        <v>0</v>
      </c>
      <c r="M37" s="65">
        <v>8</v>
      </c>
      <c r="N37" s="65">
        <v>29</v>
      </c>
      <c r="O37" s="65">
        <v>55</v>
      </c>
      <c r="P37" s="65">
        <v>257.74</v>
      </c>
      <c r="Q37" s="65">
        <f>M37+H37+C37+'ACP_PS_11(i)'!M37+'ACP_PS_11(i)'!H37+'ACP_PS_11(i)'!C37+ACP_MSME_10!C37+'ACP_Agri_9(ii)'!M37</f>
        <v>3847</v>
      </c>
      <c r="R37" s="65">
        <f>N37+I37+D37+'ACP_PS_11(i)'!N37+'ACP_PS_11(i)'!I37+'ACP_PS_11(i)'!D37+ACP_MSME_10!D37+'ACP_Agri_9(ii)'!N37</f>
        <v>9577</v>
      </c>
      <c r="S37" s="65">
        <f>O37+J37+E37+'ACP_PS_11(i)'!O37+'ACP_PS_11(i)'!J37+'ACP_PS_11(i)'!E37+ACP_MSME_10!O37+'ACP_Agri_9(ii)'!O37</f>
        <v>65470</v>
      </c>
      <c r="T37" s="65">
        <f>P37+K37+F37+'ACP_PS_11(i)'!P37+'ACP_PS_11(i)'!K37+'ACP_PS_11(i)'!F37+ACP_MSME_10!P37+'ACP_Agri_9(ii)'!P37</f>
        <v>29547.190000000002</v>
      </c>
      <c r="U37" s="66">
        <f t="shared" si="2"/>
        <v>308.52239741046259</v>
      </c>
      <c r="V37" s="72">
        <f>S37*100/'Pri Sec_outstanding_6'!O37</f>
        <v>51.85372923910375</v>
      </c>
      <c r="W37" s="72">
        <f>T37*100/'Pri Sec_outstanding_6'!P37</f>
        <v>88.326597353836235</v>
      </c>
      <c r="X37" s="72">
        <v>126259</v>
      </c>
      <c r="Y37" s="72">
        <v>33452.199999999997</v>
      </c>
    </row>
    <row r="38" spans="1:25" x14ac:dyDescent="0.2">
      <c r="A38" s="51">
        <v>32</v>
      </c>
      <c r="B38" s="52" t="s">
        <v>199</v>
      </c>
      <c r="C38" s="65">
        <v>383</v>
      </c>
      <c r="D38" s="65">
        <v>634</v>
      </c>
      <c r="E38" s="65">
        <v>0</v>
      </c>
      <c r="F38" s="65">
        <v>0</v>
      </c>
      <c r="G38" s="66">
        <f t="shared" ref="G38:G59" si="5">F38*100/D38</f>
        <v>0</v>
      </c>
      <c r="H38" s="65">
        <v>89</v>
      </c>
      <c r="I38" s="65">
        <v>106</v>
      </c>
      <c r="J38" s="65">
        <v>0</v>
      </c>
      <c r="K38" s="65">
        <v>0</v>
      </c>
      <c r="L38" s="66">
        <f t="shared" ref="L38:L59" si="6">K38*100/I38</f>
        <v>0</v>
      </c>
      <c r="M38" s="65">
        <v>323</v>
      </c>
      <c r="N38" s="65">
        <v>890</v>
      </c>
      <c r="O38" s="65">
        <v>0</v>
      </c>
      <c r="P38" s="65">
        <v>0</v>
      </c>
      <c r="Q38" s="65">
        <f>M38+H38+C38+'ACP_PS_11(i)'!M38+'ACP_PS_11(i)'!H38+'ACP_PS_11(i)'!C38+ACP_MSME_10!C38+'ACP_Agri_9(ii)'!M38</f>
        <v>14568</v>
      </c>
      <c r="R38" s="65">
        <f>N38+I38+D38+'ACP_PS_11(i)'!N38+'ACP_PS_11(i)'!I38+'ACP_PS_11(i)'!D38+ACP_MSME_10!D38+'ACP_Agri_9(ii)'!N38</f>
        <v>46067</v>
      </c>
      <c r="S38" s="65">
        <f>O38+J38+E38+'ACP_PS_11(i)'!O38+'ACP_PS_11(i)'!J38+'ACP_PS_11(i)'!E38+ACP_MSME_10!O38+'ACP_Agri_9(ii)'!O38</f>
        <v>44570</v>
      </c>
      <c r="T38" s="65">
        <f>P38+K38+F38+'ACP_PS_11(i)'!P38+'ACP_PS_11(i)'!K38+'ACP_PS_11(i)'!F38+ACP_MSME_10!P38+'ACP_Agri_9(ii)'!P38</f>
        <v>155320.51</v>
      </c>
      <c r="U38" s="66">
        <f t="shared" si="2"/>
        <v>337.16219853691365</v>
      </c>
      <c r="V38" s="72">
        <f>S38*100/'Pri Sec_outstanding_6'!O38</f>
        <v>69.129713213283082</v>
      </c>
      <c r="W38" s="72">
        <f>T38*100/'Pri Sec_outstanding_6'!P38</f>
        <v>79.07985705390314</v>
      </c>
      <c r="X38" s="72">
        <v>64473</v>
      </c>
      <c r="Y38" s="72">
        <v>196409.7</v>
      </c>
    </row>
    <row r="39" spans="1:25" x14ac:dyDescent="0.2">
      <c r="A39" s="51">
        <v>33</v>
      </c>
      <c r="B39" s="52" t="s">
        <v>200</v>
      </c>
      <c r="C39" s="65">
        <v>177</v>
      </c>
      <c r="D39" s="65">
        <v>266</v>
      </c>
      <c r="E39" s="65">
        <v>0</v>
      </c>
      <c r="F39" s="65">
        <v>0</v>
      </c>
      <c r="G39" s="66">
        <f t="shared" si="5"/>
        <v>0</v>
      </c>
      <c r="H39" s="65">
        <v>86</v>
      </c>
      <c r="I39" s="65">
        <v>94</v>
      </c>
      <c r="J39" s="65">
        <v>0</v>
      </c>
      <c r="K39" s="65">
        <v>0</v>
      </c>
      <c r="L39" s="66">
        <f t="shared" si="6"/>
        <v>0</v>
      </c>
      <c r="M39" s="65">
        <v>0</v>
      </c>
      <c r="N39" s="65">
        <v>0</v>
      </c>
      <c r="O39" s="65">
        <v>0</v>
      </c>
      <c r="P39" s="65">
        <v>0</v>
      </c>
      <c r="Q39" s="65">
        <f>M39+H39+C39+'ACP_PS_11(i)'!M39+'ACP_PS_11(i)'!H39+'ACP_PS_11(i)'!C39+ACP_MSME_10!C39+'ACP_Agri_9(ii)'!M39</f>
        <v>1507</v>
      </c>
      <c r="R39" s="65">
        <f>N39+I39+D39+'ACP_PS_11(i)'!N39+'ACP_PS_11(i)'!I39+'ACP_PS_11(i)'!D39+ACP_MSME_10!D39+'ACP_Agri_9(ii)'!N39</f>
        <v>6142</v>
      </c>
      <c r="S39" s="65">
        <f>O39+J39+E39+'ACP_PS_11(i)'!O39+'ACP_PS_11(i)'!J39+'ACP_PS_11(i)'!E39+ACP_MSME_10!O39+'ACP_Agri_9(ii)'!O39</f>
        <v>27</v>
      </c>
      <c r="T39" s="65">
        <f>P39+K39+F39+'ACP_PS_11(i)'!P39+'ACP_PS_11(i)'!K39+'ACP_PS_11(i)'!F39+ACP_MSME_10!P39+'ACP_Agri_9(ii)'!P39</f>
        <v>133</v>
      </c>
      <c r="U39" s="66">
        <f t="shared" si="2"/>
        <v>2.1654184304786717</v>
      </c>
      <c r="V39" s="72">
        <f>S39*100/'Pri Sec_outstanding_6'!O39</f>
        <v>6.9230769230769234</v>
      </c>
      <c r="W39" s="72">
        <f>T39*100/'Pri Sec_outstanding_6'!P39</f>
        <v>6.2676720075400567</v>
      </c>
      <c r="X39" s="72">
        <v>390</v>
      </c>
      <c r="Y39" s="72">
        <v>2122</v>
      </c>
    </row>
    <row r="40" spans="1:25" x14ac:dyDescent="0.2">
      <c r="A40" s="51">
        <v>34</v>
      </c>
      <c r="B40" s="52" t="s">
        <v>201</v>
      </c>
      <c r="C40" s="65">
        <v>228</v>
      </c>
      <c r="D40" s="65">
        <v>373</v>
      </c>
      <c r="E40" s="65">
        <v>0</v>
      </c>
      <c r="F40" s="65">
        <v>0</v>
      </c>
      <c r="G40" s="66">
        <f t="shared" si="5"/>
        <v>0</v>
      </c>
      <c r="H40" s="65">
        <v>88</v>
      </c>
      <c r="I40" s="65">
        <v>96</v>
      </c>
      <c r="J40" s="65">
        <v>0</v>
      </c>
      <c r="K40" s="65">
        <v>0</v>
      </c>
      <c r="L40" s="66">
        <f t="shared" si="6"/>
        <v>0</v>
      </c>
      <c r="M40" s="65">
        <v>55</v>
      </c>
      <c r="N40" s="65">
        <v>67</v>
      </c>
      <c r="O40" s="65">
        <v>2017</v>
      </c>
      <c r="P40" s="65">
        <v>22769.34</v>
      </c>
      <c r="Q40" s="65">
        <f>M40+H40+C40+'ACP_PS_11(i)'!M40+'ACP_PS_11(i)'!H40+'ACP_PS_11(i)'!C40+ACP_MSME_10!C40+'ACP_Agri_9(ii)'!M40</f>
        <v>2272</v>
      </c>
      <c r="R40" s="65">
        <f>N40+I40+D40+'ACP_PS_11(i)'!N40+'ACP_PS_11(i)'!I40+'ACP_PS_11(i)'!D40+ACP_MSME_10!D40+'ACP_Agri_9(ii)'!N40</f>
        <v>7541</v>
      </c>
      <c r="S40" s="65">
        <f>O40+J40+E40+'ACP_PS_11(i)'!O40+'ACP_PS_11(i)'!J40+'ACP_PS_11(i)'!E40+ACP_MSME_10!O40+'ACP_Agri_9(ii)'!O40</f>
        <v>2480</v>
      </c>
      <c r="T40" s="65">
        <f>P40+K40+F40+'ACP_PS_11(i)'!P40+'ACP_PS_11(i)'!K40+'ACP_PS_11(i)'!F40+ACP_MSME_10!P40+'ACP_Agri_9(ii)'!P40</f>
        <v>30722.170000000002</v>
      </c>
      <c r="U40" s="66">
        <f t="shared" si="2"/>
        <v>407.40180347434028</v>
      </c>
      <c r="V40" s="72">
        <f>S40*100/'Pri Sec_outstanding_6'!O40</f>
        <v>100</v>
      </c>
      <c r="W40" s="72">
        <f>T40*100/'Pri Sec_outstanding_6'!P40</f>
        <v>96.846592530036233</v>
      </c>
      <c r="X40" s="72">
        <v>2480</v>
      </c>
      <c r="Y40" s="72">
        <v>31722.510000000002</v>
      </c>
    </row>
    <row r="41" spans="1:25" x14ac:dyDescent="0.2">
      <c r="A41" s="51">
        <v>35</v>
      </c>
      <c r="B41" s="52" t="s">
        <v>202</v>
      </c>
      <c r="C41" s="65">
        <v>189</v>
      </c>
      <c r="D41" s="65">
        <v>329</v>
      </c>
      <c r="E41" s="65">
        <v>0</v>
      </c>
      <c r="F41" s="65">
        <v>0</v>
      </c>
      <c r="G41" s="66">
        <f t="shared" si="5"/>
        <v>0</v>
      </c>
      <c r="H41" s="65">
        <v>86</v>
      </c>
      <c r="I41" s="65">
        <v>94</v>
      </c>
      <c r="J41" s="65">
        <v>0</v>
      </c>
      <c r="K41" s="65">
        <v>0</v>
      </c>
      <c r="L41" s="66">
        <f t="shared" si="6"/>
        <v>0</v>
      </c>
      <c r="M41" s="65">
        <v>85</v>
      </c>
      <c r="N41" s="65">
        <v>124</v>
      </c>
      <c r="O41" s="65">
        <v>0</v>
      </c>
      <c r="P41" s="65">
        <v>0</v>
      </c>
      <c r="Q41" s="65">
        <f>M41+H41+C41+'ACP_PS_11(i)'!M41+'ACP_PS_11(i)'!H41+'ACP_PS_11(i)'!C41+ACP_MSME_10!C41+'ACP_Agri_9(ii)'!M41</f>
        <v>1189</v>
      </c>
      <c r="R41" s="65">
        <f>N41+I41+D41+'ACP_PS_11(i)'!N41+'ACP_PS_11(i)'!I41+'ACP_PS_11(i)'!D41+ACP_MSME_10!D41+'ACP_Agri_9(ii)'!N41</f>
        <v>4350</v>
      </c>
      <c r="S41" s="65">
        <f>O41+J41+E41+'ACP_PS_11(i)'!O41+'ACP_PS_11(i)'!J41+'ACP_PS_11(i)'!E41+ACP_MSME_10!O41+'ACP_Agri_9(ii)'!O41</f>
        <v>0</v>
      </c>
      <c r="T41" s="65">
        <f>P41+K41+F41+'ACP_PS_11(i)'!P41+'ACP_PS_11(i)'!K41+'ACP_PS_11(i)'!F41+ACP_MSME_10!P41+'ACP_Agri_9(ii)'!P41</f>
        <v>0</v>
      </c>
      <c r="U41" s="66">
        <f t="shared" si="2"/>
        <v>0</v>
      </c>
      <c r="V41" s="72">
        <f>S41*100/'Pri Sec_outstanding_6'!O41</f>
        <v>0</v>
      </c>
      <c r="W41" s="72">
        <f>T41*100/'Pri Sec_outstanding_6'!P41</f>
        <v>0</v>
      </c>
      <c r="X41" s="72">
        <v>0</v>
      </c>
      <c r="Y41" s="72">
        <v>0</v>
      </c>
    </row>
    <row r="42" spans="1:25" x14ac:dyDescent="0.2">
      <c r="A42" s="51">
        <v>36</v>
      </c>
      <c r="B42" s="52" t="s">
        <v>70</v>
      </c>
      <c r="C42" s="65">
        <v>377</v>
      </c>
      <c r="D42" s="65">
        <v>610</v>
      </c>
      <c r="E42" s="65">
        <v>0</v>
      </c>
      <c r="F42" s="65">
        <v>0</v>
      </c>
      <c r="G42" s="66">
        <f t="shared" si="5"/>
        <v>0</v>
      </c>
      <c r="H42" s="65">
        <v>219</v>
      </c>
      <c r="I42" s="65">
        <v>242</v>
      </c>
      <c r="J42" s="65">
        <v>0</v>
      </c>
      <c r="K42" s="65">
        <v>0</v>
      </c>
      <c r="L42" s="66">
        <f t="shared" si="6"/>
        <v>0</v>
      </c>
      <c r="M42" s="65">
        <v>113</v>
      </c>
      <c r="N42" s="65">
        <v>240</v>
      </c>
      <c r="O42" s="65">
        <v>0</v>
      </c>
      <c r="P42" s="65">
        <v>0</v>
      </c>
      <c r="Q42" s="65">
        <f>M42+H42+C42+'ACP_PS_11(i)'!M42+'ACP_PS_11(i)'!H42+'ACP_PS_11(i)'!C42+ACP_MSME_10!C42+'ACP_Agri_9(ii)'!M42</f>
        <v>18297</v>
      </c>
      <c r="R42" s="65">
        <f>N42+I42+D42+'ACP_PS_11(i)'!N42+'ACP_PS_11(i)'!I42+'ACP_PS_11(i)'!D42+ACP_MSME_10!D42+'ACP_Agri_9(ii)'!N42</f>
        <v>51862</v>
      </c>
      <c r="S42" s="65">
        <f>O42+J42+E42+'ACP_PS_11(i)'!O42+'ACP_PS_11(i)'!J42+'ACP_PS_11(i)'!E42+ACP_MSME_10!O42+'ACP_Agri_9(ii)'!O42</f>
        <v>0</v>
      </c>
      <c r="T42" s="65">
        <f>P42+K42+F42+'ACP_PS_11(i)'!P42+'ACP_PS_11(i)'!K42+'ACP_PS_11(i)'!F42+ACP_MSME_10!P42+'ACP_Agri_9(ii)'!P42</f>
        <v>0</v>
      </c>
      <c r="U42" s="66">
        <f t="shared" si="2"/>
        <v>0</v>
      </c>
      <c r="V42" s="72">
        <f>S42*100/'Pri Sec_outstanding_6'!O42</f>
        <v>0</v>
      </c>
      <c r="W42" s="72">
        <f>T42*100/'Pri Sec_outstanding_6'!P42</f>
        <v>0</v>
      </c>
      <c r="X42" s="72">
        <v>43020</v>
      </c>
      <c r="Y42" s="72">
        <v>208136</v>
      </c>
    </row>
    <row r="43" spans="1:25" x14ac:dyDescent="0.2">
      <c r="A43" s="51">
        <v>37</v>
      </c>
      <c r="B43" s="52" t="s">
        <v>203</v>
      </c>
      <c r="C43" s="65">
        <v>209</v>
      </c>
      <c r="D43" s="65">
        <v>351</v>
      </c>
      <c r="E43" s="65">
        <v>0</v>
      </c>
      <c r="F43" s="65">
        <v>0</v>
      </c>
      <c r="G43" s="66">
        <f t="shared" si="5"/>
        <v>0</v>
      </c>
      <c r="H43" s="65">
        <v>30</v>
      </c>
      <c r="I43" s="65">
        <v>33</v>
      </c>
      <c r="J43" s="65">
        <v>0</v>
      </c>
      <c r="K43" s="65">
        <v>0</v>
      </c>
      <c r="L43" s="66">
        <f t="shared" si="6"/>
        <v>0</v>
      </c>
      <c r="M43" s="65">
        <v>44</v>
      </c>
      <c r="N43" s="65">
        <v>35</v>
      </c>
      <c r="O43" s="65">
        <v>119</v>
      </c>
      <c r="P43" s="65">
        <v>1596</v>
      </c>
      <c r="Q43" s="65">
        <f>M43+H43+C43+'ACP_PS_11(i)'!M43+'ACP_PS_11(i)'!H43+'ACP_PS_11(i)'!C43+ACP_MSME_10!C43+'ACP_Agri_9(ii)'!M43</f>
        <v>1570</v>
      </c>
      <c r="R43" s="65">
        <f>N43+I43+D43+'ACP_PS_11(i)'!N43+'ACP_PS_11(i)'!I43+'ACP_PS_11(i)'!D43+ACP_MSME_10!D43+'ACP_Agri_9(ii)'!N43</f>
        <v>5803</v>
      </c>
      <c r="S43" s="65">
        <f>O43+J43+E43+'ACP_PS_11(i)'!O43+'ACP_PS_11(i)'!J43+'ACP_PS_11(i)'!E43+ACP_MSME_10!O43+'ACP_Agri_9(ii)'!O43</f>
        <v>129</v>
      </c>
      <c r="T43" s="65">
        <f>P43+K43+F43+'ACP_PS_11(i)'!P43+'ACP_PS_11(i)'!K43+'ACP_PS_11(i)'!F43+ACP_MSME_10!P43+'ACP_Agri_9(ii)'!P43</f>
        <v>1685</v>
      </c>
      <c r="U43" s="66">
        <f t="shared" si="2"/>
        <v>29.036705152507324</v>
      </c>
      <c r="V43" s="72">
        <f>S43*100/'Pri Sec_outstanding_6'!O43</f>
        <v>49.425287356321839</v>
      </c>
      <c r="W43" s="72">
        <f>T43*100/'Pri Sec_outstanding_6'!P43</f>
        <v>105.57644110275689</v>
      </c>
      <c r="X43" s="72">
        <v>261</v>
      </c>
      <c r="Y43" s="72">
        <v>1596</v>
      </c>
    </row>
    <row r="44" spans="1:25" x14ac:dyDescent="0.2">
      <c r="A44" s="51">
        <v>38</v>
      </c>
      <c r="B44" s="52" t="s">
        <v>204</v>
      </c>
      <c r="C44" s="65">
        <v>297</v>
      </c>
      <c r="D44" s="65">
        <v>448</v>
      </c>
      <c r="E44" s="65">
        <v>0</v>
      </c>
      <c r="F44" s="65">
        <v>0</v>
      </c>
      <c r="G44" s="66">
        <f t="shared" si="5"/>
        <v>0</v>
      </c>
      <c r="H44" s="65">
        <v>45</v>
      </c>
      <c r="I44" s="65">
        <v>49</v>
      </c>
      <c r="J44" s="65">
        <v>0</v>
      </c>
      <c r="K44" s="65">
        <v>0</v>
      </c>
      <c r="L44" s="66">
        <f t="shared" si="6"/>
        <v>0</v>
      </c>
      <c r="M44" s="65">
        <v>48</v>
      </c>
      <c r="N44" s="65">
        <v>262</v>
      </c>
      <c r="O44" s="65">
        <v>26382</v>
      </c>
      <c r="P44" s="65">
        <v>6235</v>
      </c>
      <c r="Q44" s="65">
        <f>M44+H44+C44+'ACP_PS_11(i)'!M44+'ACP_PS_11(i)'!H44+'ACP_PS_11(i)'!C44+ACP_MSME_10!C44+'ACP_Agri_9(ii)'!M44</f>
        <v>3119</v>
      </c>
      <c r="R44" s="65">
        <f>N44+I44+D44+'ACP_PS_11(i)'!N44+'ACP_PS_11(i)'!I44+'ACP_PS_11(i)'!D44+ACP_MSME_10!D44+'ACP_Agri_9(ii)'!N44</f>
        <v>9898</v>
      </c>
      <c r="S44" s="65">
        <f>O44+J44+E44+'ACP_PS_11(i)'!O44+'ACP_PS_11(i)'!J44+'ACP_PS_11(i)'!E44+ACP_MSME_10!O44+'ACP_Agri_9(ii)'!O44</f>
        <v>89244</v>
      </c>
      <c r="T44" s="65">
        <f>P44+K44+F44+'ACP_PS_11(i)'!P44+'ACP_PS_11(i)'!K44+'ACP_PS_11(i)'!F44+ACP_MSME_10!P44+'ACP_Agri_9(ii)'!P44</f>
        <v>44388</v>
      </c>
      <c r="U44" s="66">
        <f t="shared" si="2"/>
        <v>448.45423317841988</v>
      </c>
      <c r="V44" s="72">
        <f>S44*100/'Pri Sec_outstanding_6'!O44</f>
        <v>50.855918488295231</v>
      </c>
      <c r="W44" s="72">
        <f>T44*100/'Pri Sec_outstanding_6'!P44</f>
        <v>68.71845682261511</v>
      </c>
      <c r="X44" s="72">
        <v>175484</v>
      </c>
      <c r="Y44" s="72">
        <v>64594</v>
      </c>
    </row>
    <row r="45" spans="1:25" x14ac:dyDescent="0.2">
      <c r="A45" s="51">
        <v>39</v>
      </c>
      <c r="B45" s="52" t="s">
        <v>205</v>
      </c>
      <c r="C45" s="65">
        <v>216</v>
      </c>
      <c r="D45" s="65">
        <v>324</v>
      </c>
      <c r="E45" s="65">
        <v>1</v>
      </c>
      <c r="F45" s="65">
        <v>7</v>
      </c>
      <c r="G45" s="66">
        <f t="shared" si="5"/>
        <v>2.1604938271604937</v>
      </c>
      <c r="H45" s="65">
        <v>51</v>
      </c>
      <c r="I45" s="65">
        <v>56</v>
      </c>
      <c r="J45" s="65">
        <v>5</v>
      </c>
      <c r="K45" s="65">
        <v>15</v>
      </c>
      <c r="L45" s="66">
        <f t="shared" si="6"/>
        <v>26.785714285714285</v>
      </c>
      <c r="M45" s="65">
        <v>0</v>
      </c>
      <c r="N45" s="65">
        <v>0</v>
      </c>
      <c r="O45" s="65">
        <v>0</v>
      </c>
      <c r="P45" s="65">
        <v>0</v>
      </c>
      <c r="Q45" s="65">
        <f>M45+H45+C45+'ACP_PS_11(i)'!M45+'ACP_PS_11(i)'!H45+'ACP_PS_11(i)'!C45+ACP_MSME_10!C45+'ACP_Agri_9(ii)'!M45</f>
        <v>1024</v>
      </c>
      <c r="R45" s="65">
        <f>N45+I45+D45+'ACP_PS_11(i)'!N45+'ACP_PS_11(i)'!I45+'ACP_PS_11(i)'!D45+ACP_MSME_10!D45+'ACP_Agri_9(ii)'!N45</f>
        <v>4237</v>
      </c>
      <c r="S45" s="65">
        <f>O45+J45+E45+'ACP_PS_11(i)'!O45+'ACP_PS_11(i)'!J45+'ACP_PS_11(i)'!E45+ACP_MSME_10!O45+'ACP_Agri_9(ii)'!O45</f>
        <v>35</v>
      </c>
      <c r="T45" s="65">
        <f>P45+K45+F45+'ACP_PS_11(i)'!P45+'ACP_PS_11(i)'!K45+'ACP_PS_11(i)'!F45+ACP_MSME_10!P45+'ACP_Agri_9(ii)'!P45</f>
        <v>110</v>
      </c>
      <c r="U45" s="66">
        <f t="shared" si="2"/>
        <v>2.5961765400047203</v>
      </c>
      <c r="V45" s="72">
        <f>S45*100/'Pri Sec_outstanding_6'!O45</f>
        <v>18.32460732984293</v>
      </c>
      <c r="W45" s="72">
        <f>T45*100/'Pri Sec_outstanding_6'!P45</f>
        <v>2.4332514876014777</v>
      </c>
      <c r="X45" s="72">
        <v>191</v>
      </c>
      <c r="Y45" s="72">
        <v>4520.7</v>
      </c>
    </row>
    <row r="46" spans="1:25" x14ac:dyDescent="0.2">
      <c r="A46" s="51">
        <v>40</v>
      </c>
      <c r="B46" s="52" t="s">
        <v>74</v>
      </c>
      <c r="C46" s="65">
        <v>0</v>
      </c>
      <c r="D46" s="65">
        <v>0</v>
      </c>
      <c r="E46" s="65">
        <v>0</v>
      </c>
      <c r="F46" s="65">
        <v>0</v>
      </c>
      <c r="G46" s="66" t="e">
        <f t="shared" si="5"/>
        <v>#DIV/0!</v>
      </c>
      <c r="H46" s="65">
        <v>0</v>
      </c>
      <c r="I46" s="65">
        <v>0</v>
      </c>
      <c r="J46" s="65">
        <v>0</v>
      </c>
      <c r="K46" s="65">
        <v>0</v>
      </c>
      <c r="L46" s="66" t="e">
        <f t="shared" si="6"/>
        <v>#DIV/0!</v>
      </c>
      <c r="M46" s="65">
        <v>10</v>
      </c>
      <c r="N46" s="65">
        <v>20</v>
      </c>
      <c r="O46" s="65">
        <v>0</v>
      </c>
      <c r="P46" s="65">
        <v>0</v>
      </c>
      <c r="Q46" s="65">
        <f>M46+H46+C46+'ACP_PS_11(i)'!M46+'ACP_PS_11(i)'!H46+'ACP_PS_11(i)'!C46+ACP_MSME_10!C46+'ACP_Agri_9(ii)'!M46</f>
        <v>130</v>
      </c>
      <c r="R46" s="65">
        <f>N46+I46+D46+'ACP_PS_11(i)'!N46+'ACP_PS_11(i)'!I46+'ACP_PS_11(i)'!D46+ACP_MSME_10!D46+'ACP_Agri_9(ii)'!N46</f>
        <v>489</v>
      </c>
      <c r="S46" s="65">
        <f>O46+J46+E46+'ACP_PS_11(i)'!O46+'ACP_PS_11(i)'!J46+'ACP_PS_11(i)'!E46+ACP_MSME_10!O46+'ACP_Agri_9(ii)'!O46</f>
        <v>0</v>
      </c>
      <c r="T46" s="65">
        <f>P46+K46+F46+'ACP_PS_11(i)'!P46+'ACP_PS_11(i)'!K46+'ACP_PS_11(i)'!F46+ACP_MSME_10!P46+'ACP_Agri_9(ii)'!P46</f>
        <v>0</v>
      </c>
      <c r="U46" s="66">
        <f t="shared" si="2"/>
        <v>0</v>
      </c>
      <c r="V46" s="72" t="e">
        <f>S46*100/'Pri Sec_outstanding_6'!O46</f>
        <v>#DIV/0!</v>
      </c>
      <c r="W46" s="72">
        <f>T46*100/'Pri Sec_outstanding_6'!P46</f>
        <v>0</v>
      </c>
      <c r="X46" s="72">
        <v>0</v>
      </c>
      <c r="Y46" s="72">
        <v>0</v>
      </c>
    </row>
    <row r="47" spans="1:25" x14ac:dyDescent="0.2">
      <c r="A47" s="51">
        <v>41</v>
      </c>
      <c r="B47" s="52" t="s">
        <v>206</v>
      </c>
      <c r="C47" s="65">
        <v>59</v>
      </c>
      <c r="D47" s="65">
        <v>89</v>
      </c>
      <c r="E47" s="65">
        <v>0</v>
      </c>
      <c r="F47" s="65">
        <v>0</v>
      </c>
      <c r="G47" s="66">
        <f t="shared" si="5"/>
        <v>0</v>
      </c>
      <c r="H47" s="65">
        <v>0</v>
      </c>
      <c r="I47" s="65">
        <v>0</v>
      </c>
      <c r="J47" s="65">
        <v>0</v>
      </c>
      <c r="K47" s="65">
        <v>0</v>
      </c>
      <c r="L47" s="66" t="e">
        <f t="shared" si="6"/>
        <v>#DIV/0!</v>
      </c>
      <c r="M47" s="65">
        <v>0</v>
      </c>
      <c r="N47" s="65">
        <v>0</v>
      </c>
      <c r="O47" s="65">
        <v>0</v>
      </c>
      <c r="P47" s="65">
        <v>0</v>
      </c>
      <c r="Q47" s="65">
        <f>M47+H47+C47+'ACP_PS_11(i)'!M47+'ACP_PS_11(i)'!H47+'ACP_PS_11(i)'!C47+ACP_MSME_10!C47+'ACP_Agri_9(ii)'!M47</f>
        <v>278</v>
      </c>
      <c r="R47" s="65">
        <f>N47+I47+D47+'ACP_PS_11(i)'!N47+'ACP_PS_11(i)'!I47+'ACP_PS_11(i)'!D47+ACP_MSME_10!D47+'ACP_Agri_9(ii)'!N47</f>
        <v>710</v>
      </c>
      <c r="S47" s="65">
        <f>O47+J47+E47+'ACP_PS_11(i)'!O47+'ACP_PS_11(i)'!J47+'ACP_PS_11(i)'!E47+ACP_MSME_10!O47+'ACP_Agri_9(ii)'!O47</f>
        <v>0</v>
      </c>
      <c r="T47" s="65">
        <f>P47+K47+F47+'ACP_PS_11(i)'!P47+'ACP_PS_11(i)'!K47+'ACP_PS_11(i)'!F47+ACP_MSME_10!P47+'ACP_Agri_9(ii)'!P47</f>
        <v>0</v>
      </c>
      <c r="U47" s="66">
        <f t="shared" si="2"/>
        <v>0</v>
      </c>
      <c r="V47" s="72">
        <f>S47*100/'Pri Sec_outstanding_6'!O47</f>
        <v>0</v>
      </c>
      <c r="W47" s="72">
        <f>T47*100/'Pri Sec_outstanding_6'!P47</f>
        <v>0</v>
      </c>
      <c r="X47" s="72">
        <v>0</v>
      </c>
      <c r="Y47" s="72">
        <v>0</v>
      </c>
    </row>
    <row r="48" spans="1:25" x14ac:dyDescent="0.2">
      <c r="A48" s="51">
        <v>42</v>
      </c>
      <c r="B48" s="52" t="s">
        <v>73</v>
      </c>
      <c r="C48" s="65">
        <v>417</v>
      </c>
      <c r="D48" s="65">
        <v>672</v>
      </c>
      <c r="E48" s="65">
        <v>0</v>
      </c>
      <c r="F48" s="65">
        <v>0</v>
      </c>
      <c r="G48" s="66">
        <f t="shared" si="5"/>
        <v>0</v>
      </c>
      <c r="H48" s="65">
        <v>64</v>
      </c>
      <c r="I48" s="65">
        <v>78</v>
      </c>
      <c r="J48" s="65">
        <v>0</v>
      </c>
      <c r="K48" s="65">
        <v>0</v>
      </c>
      <c r="L48" s="66">
        <f t="shared" si="6"/>
        <v>0</v>
      </c>
      <c r="M48" s="65">
        <v>319</v>
      </c>
      <c r="N48" s="65">
        <v>983</v>
      </c>
      <c r="O48" s="65">
        <v>6572</v>
      </c>
      <c r="P48" s="65">
        <v>1887</v>
      </c>
      <c r="Q48" s="65">
        <f>M48+H48+C48+'ACP_PS_11(i)'!M48+'ACP_PS_11(i)'!H48+'ACP_PS_11(i)'!C48+ACP_MSME_10!C48+'ACP_Agri_9(ii)'!M48</f>
        <v>6460</v>
      </c>
      <c r="R48" s="65">
        <f>N48+I48+D48+'ACP_PS_11(i)'!N48+'ACP_PS_11(i)'!I48+'ACP_PS_11(i)'!D48+ACP_MSME_10!D48+'ACP_Agri_9(ii)'!N48</f>
        <v>21864</v>
      </c>
      <c r="S48" s="65">
        <f>O48+J48+E48+'ACP_PS_11(i)'!O48+'ACP_PS_11(i)'!J48+'ACP_PS_11(i)'!E48+ACP_MSME_10!O48+'ACP_Agri_9(ii)'!O48</f>
        <v>32494</v>
      </c>
      <c r="T48" s="65">
        <f>P48+K48+F48+'ACP_PS_11(i)'!P48+'ACP_PS_11(i)'!K48+'ACP_PS_11(i)'!F48+ACP_MSME_10!P48+'ACP_Agri_9(ii)'!P48</f>
        <v>53414</v>
      </c>
      <c r="U48" s="66">
        <f t="shared" si="2"/>
        <v>244.30113428466888</v>
      </c>
      <c r="V48" s="72">
        <f>S48*100/'Pri Sec_outstanding_6'!O48</f>
        <v>71.07018656634807</v>
      </c>
      <c r="W48" s="72">
        <f>T48*100/'Pri Sec_outstanding_6'!P48</f>
        <v>68.275535899172979</v>
      </c>
      <c r="X48" s="72">
        <v>45721</v>
      </c>
      <c r="Y48" s="72">
        <v>78233</v>
      </c>
    </row>
    <row r="49" spans="1:25" s="69" customFormat="1" x14ac:dyDescent="0.2">
      <c r="A49" s="287"/>
      <c r="B49" s="165" t="s">
        <v>298</v>
      </c>
      <c r="C49" s="68">
        <f>SUM(C28:C48)</f>
        <v>11434</v>
      </c>
      <c r="D49" s="68">
        <f t="shared" ref="D49:P49" si="7">SUM(D28:D48)</f>
        <v>18064</v>
      </c>
      <c r="E49" s="68">
        <f t="shared" si="7"/>
        <v>95</v>
      </c>
      <c r="F49" s="68">
        <f t="shared" si="7"/>
        <v>481.28</v>
      </c>
      <c r="G49" s="63">
        <f t="shared" si="5"/>
        <v>2.6643046944198407</v>
      </c>
      <c r="H49" s="68">
        <f t="shared" si="7"/>
        <v>6643</v>
      </c>
      <c r="I49" s="68">
        <f t="shared" si="7"/>
        <v>7531</v>
      </c>
      <c r="J49" s="68">
        <f t="shared" si="7"/>
        <v>6</v>
      </c>
      <c r="K49" s="68">
        <f t="shared" si="7"/>
        <v>840</v>
      </c>
      <c r="L49" s="63">
        <f t="shared" si="6"/>
        <v>11.153897224804142</v>
      </c>
      <c r="M49" s="68">
        <f t="shared" si="7"/>
        <v>8283</v>
      </c>
      <c r="N49" s="68">
        <f t="shared" si="7"/>
        <v>23801</v>
      </c>
      <c r="O49" s="68">
        <f t="shared" si="7"/>
        <v>86076</v>
      </c>
      <c r="P49" s="68">
        <f t="shared" si="7"/>
        <v>41404.58</v>
      </c>
      <c r="Q49" s="68">
        <f t="shared" ref="Q49:T49" si="8">SUM(Q28:Q48)</f>
        <v>301940</v>
      </c>
      <c r="R49" s="68">
        <f t="shared" si="8"/>
        <v>950479</v>
      </c>
      <c r="S49" s="68">
        <f t="shared" si="8"/>
        <v>547789</v>
      </c>
      <c r="T49" s="68">
        <f t="shared" si="8"/>
        <v>1209698.1399999999</v>
      </c>
      <c r="U49" s="63">
        <f t="shared" si="2"/>
        <v>127.27247419459029</v>
      </c>
      <c r="V49" s="72">
        <f>S49*100/'Pri Sec_outstanding_6'!O49</f>
        <v>41.293917128575316</v>
      </c>
      <c r="W49" s="72">
        <f>T49*100/'Pri Sec_outstanding_6'!P49</f>
        <v>47.208476021922728</v>
      </c>
      <c r="X49" s="73">
        <v>1153988</v>
      </c>
      <c r="Y49" s="73">
        <v>2459257.1800000002</v>
      </c>
    </row>
    <row r="50" spans="1:25" x14ac:dyDescent="0.2">
      <c r="A50" s="51">
        <v>43</v>
      </c>
      <c r="B50" s="52" t="s">
        <v>43</v>
      </c>
      <c r="C50" s="65">
        <v>710</v>
      </c>
      <c r="D50" s="65">
        <v>1278</v>
      </c>
      <c r="E50" s="65">
        <v>0</v>
      </c>
      <c r="F50" s="65">
        <v>0</v>
      </c>
      <c r="G50" s="66">
        <f t="shared" si="5"/>
        <v>0</v>
      </c>
      <c r="H50" s="65">
        <v>402</v>
      </c>
      <c r="I50" s="65">
        <v>444</v>
      </c>
      <c r="J50" s="65">
        <v>3</v>
      </c>
      <c r="K50" s="65">
        <v>1.1499999999999999</v>
      </c>
      <c r="L50" s="66">
        <f t="shared" si="6"/>
        <v>0.25900900900900897</v>
      </c>
      <c r="M50" s="65">
        <v>8663</v>
      </c>
      <c r="N50" s="65">
        <v>26426</v>
      </c>
      <c r="O50" s="65">
        <v>782</v>
      </c>
      <c r="P50" s="65">
        <v>1140.93</v>
      </c>
      <c r="Q50" s="65">
        <f>M50+H50+C50+'ACP_PS_11(i)'!M50+'ACP_PS_11(i)'!H50+'ACP_PS_11(i)'!C50+ACP_MSME_10!C50+'ACP_Agri_9(ii)'!M50</f>
        <v>154139</v>
      </c>
      <c r="R50" s="65">
        <f>N50+I50+D50+'ACP_PS_11(i)'!N50+'ACP_PS_11(i)'!I50+'ACP_PS_11(i)'!D50+ACP_MSME_10!D50+'ACP_Agri_9(ii)'!N50</f>
        <v>474777</v>
      </c>
      <c r="S50" s="65">
        <f>O50+J50+E50+'ACP_PS_11(i)'!O50+'ACP_PS_11(i)'!J50+'ACP_PS_11(i)'!E50+ACP_MSME_10!O50+'ACP_Agri_9(ii)'!O50</f>
        <v>92142</v>
      </c>
      <c r="T50" s="65">
        <f>P50+K50+F50+'ACP_PS_11(i)'!P50+'ACP_PS_11(i)'!K50+'ACP_PS_11(i)'!F50+ACP_MSME_10!P50+'ACP_Agri_9(ii)'!P50</f>
        <v>101318.34</v>
      </c>
      <c r="U50" s="66">
        <f t="shared" si="2"/>
        <v>21.340195502309506</v>
      </c>
      <c r="V50" s="72">
        <f>S50*100/'Pri Sec_outstanding_6'!O50</f>
        <v>42.852957180528236</v>
      </c>
      <c r="W50" s="72">
        <f>T50*100/'Pri Sec_outstanding_6'!P50</f>
        <v>27.97931959708125</v>
      </c>
      <c r="X50" s="72">
        <v>215019</v>
      </c>
      <c r="Y50" s="72">
        <v>362118.67000000004</v>
      </c>
    </row>
    <row r="51" spans="1:25" x14ac:dyDescent="0.2">
      <c r="A51" s="51">
        <v>44</v>
      </c>
      <c r="B51" s="52" t="s">
        <v>207</v>
      </c>
      <c r="C51" s="65">
        <v>2208</v>
      </c>
      <c r="D51" s="65">
        <v>2411</v>
      </c>
      <c r="E51" s="65">
        <v>0</v>
      </c>
      <c r="F51" s="65">
        <v>0</v>
      </c>
      <c r="G51" s="66">
        <f t="shared" si="5"/>
        <v>0</v>
      </c>
      <c r="H51" s="65">
        <v>722</v>
      </c>
      <c r="I51" s="65">
        <v>647</v>
      </c>
      <c r="J51" s="65">
        <v>60</v>
      </c>
      <c r="K51" s="65">
        <v>25</v>
      </c>
      <c r="L51" s="66">
        <f t="shared" si="6"/>
        <v>3.8639876352395675</v>
      </c>
      <c r="M51" s="65">
        <v>773</v>
      </c>
      <c r="N51" s="65">
        <v>954</v>
      </c>
      <c r="O51" s="65">
        <v>45420</v>
      </c>
      <c r="P51" s="65">
        <v>27627</v>
      </c>
      <c r="Q51" s="65">
        <f>M51+H51+C51+'ACP_PS_11(i)'!M51+'ACP_PS_11(i)'!H51+'ACP_PS_11(i)'!C51+ACP_MSME_10!C51+'ACP_Agri_9(ii)'!M51</f>
        <v>134230</v>
      </c>
      <c r="R51" s="65">
        <f>N51+I51+D51+'ACP_PS_11(i)'!N51+'ACP_PS_11(i)'!I51+'ACP_PS_11(i)'!D51+ACP_MSME_10!D51+'ACP_Agri_9(ii)'!N51</f>
        <v>326355</v>
      </c>
      <c r="S51" s="65">
        <f>O51+J51+E51+'ACP_PS_11(i)'!O51+'ACP_PS_11(i)'!J51+'ACP_PS_11(i)'!E51+ACP_MSME_10!O51+'ACP_Agri_9(ii)'!O51</f>
        <v>208709</v>
      </c>
      <c r="T51" s="65">
        <f>P51+K51+F51+'ACP_PS_11(i)'!P51+'ACP_PS_11(i)'!K51+'ACP_PS_11(i)'!F51+ACP_MSME_10!P51+'ACP_Agri_9(ii)'!P51</f>
        <v>139938</v>
      </c>
      <c r="U51" s="66">
        <f t="shared" si="2"/>
        <v>42.879073401663831</v>
      </c>
      <c r="V51" s="72">
        <f>S51*100/'Pri Sec_outstanding_6'!O51</f>
        <v>174.58467870108578</v>
      </c>
      <c r="W51" s="72">
        <f>T51*100/'Pri Sec_outstanding_6'!P51</f>
        <v>54.201929668950612</v>
      </c>
      <c r="X51" s="72">
        <v>119546</v>
      </c>
      <c r="Y51" s="72">
        <v>258179</v>
      </c>
    </row>
    <row r="52" spans="1:25" x14ac:dyDescent="0.2">
      <c r="A52" s="51">
        <v>45</v>
      </c>
      <c r="B52" s="52" t="s">
        <v>49</v>
      </c>
      <c r="C52" s="65">
        <v>4156</v>
      </c>
      <c r="D52" s="65">
        <v>6659</v>
      </c>
      <c r="E52" s="65">
        <v>0</v>
      </c>
      <c r="F52" s="65">
        <v>0</v>
      </c>
      <c r="G52" s="66">
        <f t="shared" si="5"/>
        <v>0</v>
      </c>
      <c r="H52" s="65">
        <v>1108</v>
      </c>
      <c r="I52" s="65">
        <v>1545</v>
      </c>
      <c r="J52" s="65">
        <v>0</v>
      </c>
      <c r="K52" s="65">
        <v>0</v>
      </c>
      <c r="L52" s="66">
        <f t="shared" si="6"/>
        <v>0</v>
      </c>
      <c r="M52" s="65">
        <v>1379</v>
      </c>
      <c r="N52" s="65">
        <v>6660</v>
      </c>
      <c r="O52" s="65">
        <v>0</v>
      </c>
      <c r="P52" s="65">
        <v>0</v>
      </c>
      <c r="Q52" s="65">
        <f>M52+H52+C52+'ACP_PS_11(i)'!M52+'ACP_PS_11(i)'!H52+'ACP_PS_11(i)'!C52+ACP_MSME_10!C52+'ACP_Agri_9(ii)'!M52</f>
        <v>224399</v>
      </c>
      <c r="R52" s="65">
        <f>N52+I52+D52+'ACP_PS_11(i)'!N52+'ACP_PS_11(i)'!I52+'ACP_PS_11(i)'!D52+ACP_MSME_10!D52+'ACP_Agri_9(ii)'!N52</f>
        <v>584619</v>
      </c>
      <c r="S52" s="65">
        <f>O52+J52+E52+'ACP_PS_11(i)'!O52+'ACP_PS_11(i)'!J52+'ACP_PS_11(i)'!E52+ACP_MSME_10!O52+'ACP_Agri_9(ii)'!O52</f>
        <v>168022</v>
      </c>
      <c r="T52" s="65">
        <f>P52+K52+F52+'ACP_PS_11(i)'!P52+'ACP_PS_11(i)'!K52+'ACP_PS_11(i)'!F52+ACP_MSME_10!P52+'ACP_Agri_9(ii)'!P52</f>
        <v>216299.99000000002</v>
      </c>
      <c r="U52" s="66">
        <f t="shared" si="2"/>
        <v>36.998453693773214</v>
      </c>
      <c r="V52" s="72">
        <f>S52*100/'Pri Sec_outstanding_6'!O52</f>
        <v>123.87074895129126</v>
      </c>
      <c r="W52" s="72">
        <f>T52*100/'Pri Sec_outstanding_6'!P52</f>
        <v>49.91369522479372</v>
      </c>
      <c r="X52" s="72">
        <v>135643</v>
      </c>
      <c r="Y52" s="72">
        <v>433347.98</v>
      </c>
    </row>
    <row r="53" spans="1:25" s="69" customFormat="1" x14ac:dyDescent="0.2">
      <c r="A53" s="287"/>
      <c r="B53" s="165" t="s">
        <v>308</v>
      </c>
      <c r="C53" s="68">
        <f>SUM(C50:C52)</f>
        <v>7074</v>
      </c>
      <c r="D53" s="68">
        <f t="shared" ref="D53:P53" si="9">SUM(D50:D52)</f>
        <v>10348</v>
      </c>
      <c r="E53" s="68">
        <f t="shared" si="9"/>
        <v>0</v>
      </c>
      <c r="F53" s="68">
        <f t="shared" si="9"/>
        <v>0</v>
      </c>
      <c r="G53" s="63">
        <f t="shared" si="5"/>
        <v>0</v>
      </c>
      <c r="H53" s="68">
        <f t="shared" si="9"/>
        <v>2232</v>
      </c>
      <c r="I53" s="68">
        <f t="shared" si="9"/>
        <v>2636</v>
      </c>
      <c r="J53" s="68">
        <f t="shared" si="9"/>
        <v>63</v>
      </c>
      <c r="K53" s="68">
        <f t="shared" si="9"/>
        <v>26.15</v>
      </c>
      <c r="L53" s="63">
        <f t="shared" si="6"/>
        <v>0.99203338391502272</v>
      </c>
      <c r="M53" s="68">
        <f t="shared" si="9"/>
        <v>10815</v>
      </c>
      <c r="N53" s="68">
        <f t="shared" si="9"/>
        <v>34040</v>
      </c>
      <c r="O53" s="68">
        <f t="shared" si="9"/>
        <v>46202</v>
      </c>
      <c r="P53" s="68">
        <f t="shared" si="9"/>
        <v>28767.93</v>
      </c>
      <c r="Q53" s="68">
        <f t="shared" ref="Q53:T53" si="10">SUM(Q50:Q52)</f>
        <v>512768</v>
      </c>
      <c r="R53" s="68">
        <f t="shared" si="10"/>
        <v>1385751</v>
      </c>
      <c r="S53" s="68">
        <f t="shared" si="10"/>
        <v>468873</v>
      </c>
      <c r="T53" s="68">
        <f t="shared" si="10"/>
        <v>457556.33</v>
      </c>
      <c r="U53" s="63">
        <f t="shared" si="2"/>
        <v>33.018654144936569</v>
      </c>
      <c r="V53" s="72">
        <f>S53*100/'Pri Sec_outstanding_6'!O53</f>
        <v>99.716083095140874</v>
      </c>
      <c r="W53" s="72">
        <f>T53*100/'Pri Sec_outstanding_6'!P53</f>
        <v>43.426016137398761</v>
      </c>
      <c r="X53" s="73">
        <v>470208</v>
      </c>
      <c r="Y53" s="73">
        <v>1053645.6499999999</v>
      </c>
    </row>
    <row r="54" spans="1:25" x14ac:dyDescent="0.2">
      <c r="A54" s="51">
        <v>46</v>
      </c>
      <c r="B54" s="52" t="s">
        <v>299</v>
      </c>
      <c r="C54" s="65">
        <v>2</v>
      </c>
      <c r="D54" s="65">
        <v>2</v>
      </c>
      <c r="E54" s="65">
        <v>0</v>
      </c>
      <c r="F54" s="65">
        <v>0</v>
      </c>
      <c r="G54" s="66">
        <f t="shared" si="5"/>
        <v>0</v>
      </c>
      <c r="H54" s="65">
        <v>0</v>
      </c>
      <c r="I54" s="65">
        <v>0</v>
      </c>
      <c r="J54" s="65">
        <v>0</v>
      </c>
      <c r="K54" s="65">
        <v>0</v>
      </c>
      <c r="L54" s="66" t="e">
        <f t="shared" si="6"/>
        <v>#DIV/0!</v>
      </c>
      <c r="M54" s="65">
        <v>0</v>
      </c>
      <c r="N54" s="65">
        <v>0</v>
      </c>
      <c r="O54" s="65">
        <v>0</v>
      </c>
      <c r="P54" s="65">
        <v>0</v>
      </c>
      <c r="Q54" s="65">
        <f>M54+H54+C54+'ACP_PS_11(i)'!M54+'ACP_PS_11(i)'!H54+'ACP_PS_11(i)'!C54+ACP_MSME_10!C54+'ACP_Agri_9(ii)'!M54</f>
        <v>607</v>
      </c>
      <c r="R54" s="65">
        <f>N54+I54+D54+'ACP_PS_11(i)'!N54+'ACP_PS_11(i)'!I54+'ACP_PS_11(i)'!D54+ACP_MSME_10!D54+'ACP_Agri_9(ii)'!N54</f>
        <v>1773</v>
      </c>
      <c r="S54" s="65">
        <f>O54+J54+E54+'ACP_PS_11(i)'!O54+'ACP_PS_11(i)'!J54+'ACP_PS_11(i)'!E54+ACP_MSME_10!O54+'ACP_Agri_9(ii)'!O54</f>
        <v>0</v>
      </c>
      <c r="T54" s="65">
        <f>P54+K54+F54+'ACP_PS_11(i)'!P54+'ACP_PS_11(i)'!K54+'ACP_PS_11(i)'!F54+ACP_MSME_10!P54+'ACP_Agri_9(ii)'!P54</f>
        <v>0</v>
      </c>
      <c r="U54" s="66">
        <f t="shared" si="2"/>
        <v>0</v>
      </c>
      <c r="V54" s="72" t="e">
        <f>S54*100/'Pri Sec_outstanding_6'!O54</f>
        <v>#DIV/0!</v>
      </c>
      <c r="W54" s="72" t="e">
        <f>T54*100/'Pri Sec_outstanding_6'!P54</f>
        <v>#DIV/0!</v>
      </c>
      <c r="X54" s="72">
        <v>0</v>
      </c>
      <c r="Y54" s="72">
        <v>0</v>
      </c>
    </row>
    <row r="55" spans="1:25" x14ac:dyDescent="0.2">
      <c r="A55" s="51">
        <v>47</v>
      </c>
      <c r="B55" s="52" t="s">
        <v>232</v>
      </c>
      <c r="C55" s="65">
        <v>6046</v>
      </c>
      <c r="D55" s="65">
        <v>9722</v>
      </c>
      <c r="E55" s="65">
        <v>0</v>
      </c>
      <c r="F55" s="65">
        <v>0</v>
      </c>
      <c r="G55" s="66">
        <f t="shared" si="5"/>
        <v>0</v>
      </c>
      <c r="H55" s="65">
        <v>595</v>
      </c>
      <c r="I55" s="65">
        <v>726</v>
      </c>
      <c r="J55" s="65">
        <v>0</v>
      </c>
      <c r="K55" s="65">
        <v>0</v>
      </c>
      <c r="L55" s="66">
        <f t="shared" si="6"/>
        <v>0</v>
      </c>
      <c r="M55" s="65">
        <v>4181</v>
      </c>
      <c r="N55" s="65">
        <v>17168</v>
      </c>
      <c r="O55" s="65">
        <v>0</v>
      </c>
      <c r="P55" s="65">
        <v>0</v>
      </c>
      <c r="Q55" s="65">
        <f>M55+H55+C55+'ACP_PS_11(i)'!M55+'ACP_PS_11(i)'!H55+'ACP_PS_11(i)'!C55+ACP_MSME_10!C55+'ACP_Agri_9(ii)'!M55</f>
        <v>988382</v>
      </c>
      <c r="R55" s="65">
        <f>N55+I55+D55+'ACP_PS_11(i)'!N55+'ACP_PS_11(i)'!I55+'ACP_PS_11(i)'!D55+ACP_MSME_10!D55+'ACP_Agri_9(ii)'!N55</f>
        <v>2419549</v>
      </c>
      <c r="S55" s="65">
        <f>O55+J55+E55+'ACP_PS_11(i)'!O55+'ACP_PS_11(i)'!J55+'ACP_PS_11(i)'!E55+ACP_MSME_10!O55+'ACP_Agri_9(ii)'!O55</f>
        <v>1781829</v>
      </c>
      <c r="T55" s="65">
        <f>P55+K55+F55+'ACP_PS_11(i)'!P55+'ACP_PS_11(i)'!K55+'ACP_PS_11(i)'!F55+ACP_MSME_10!P55+'ACP_Agri_9(ii)'!P55</f>
        <v>1160517</v>
      </c>
      <c r="U55" s="66">
        <f t="shared" si="2"/>
        <v>47.964186714135572</v>
      </c>
      <c r="V55" s="72">
        <f>S55*100/'Pri Sec_outstanding_6'!O55</f>
        <v>42.365913993220801</v>
      </c>
      <c r="W55" s="72">
        <f>T55*100/'Pri Sec_outstanding_6'!P55</f>
        <v>42.711237078319478</v>
      </c>
      <c r="X55" s="72">
        <v>4205808</v>
      </c>
      <c r="Y55" s="72">
        <v>2717123.36</v>
      </c>
    </row>
    <row r="56" spans="1:25" x14ac:dyDescent="0.2">
      <c r="A56" s="51">
        <v>48</v>
      </c>
      <c r="B56" s="52" t="s">
        <v>300</v>
      </c>
      <c r="C56" s="65">
        <v>0</v>
      </c>
      <c r="D56" s="65">
        <v>0</v>
      </c>
      <c r="E56" s="65">
        <v>0</v>
      </c>
      <c r="F56" s="65">
        <v>0</v>
      </c>
      <c r="G56" s="66" t="e">
        <f t="shared" si="5"/>
        <v>#DIV/0!</v>
      </c>
      <c r="H56" s="65">
        <v>0</v>
      </c>
      <c r="I56" s="65">
        <v>0</v>
      </c>
      <c r="J56" s="65">
        <v>0</v>
      </c>
      <c r="K56" s="65">
        <v>0</v>
      </c>
      <c r="L56" s="66" t="e">
        <f t="shared" si="6"/>
        <v>#DIV/0!</v>
      </c>
      <c r="M56" s="65">
        <v>291</v>
      </c>
      <c r="N56" s="65">
        <v>501</v>
      </c>
      <c r="O56" s="65">
        <v>0</v>
      </c>
      <c r="P56" s="65">
        <v>0</v>
      </c>
      <c r="Q56" s="65">
        <f>M56+H56+C56+'ACP_PS_11(i)'!M56+'ACP_PS_11(i)'!H56+'ACP_PS_11(i)'!C56+ACP_MSME_10!C56+'ACP_Agri_9(ii)'!M56</f>
        <v>502</v>
      </c>
      <c r="R56" s="65">
        <f>N56+I56+D56+'ACP_PS_11(i)'!N56+'ACP_PS_11(i)'!I56+'ACP_PS_11(i)'!D56+ACP_MSME_10!D56+'ACP_Agri_9(ii)'!N56</f>
        <v>1666</v>
      </c>
      <c r="S56" s="65">
        <f>O56+J56+E56+'ACP_PS_11(i)'!O56+'ACP_PS_11(i)'!J56+'ACP_PS_11(i)'!E56+ACP_MSME_10!O56+'ACP_Agri_9(ii)'!O56</f>
        <v>0</v>
      </c>
      <c r="T56" s="65">
        <f>P56+K56+F56+'ACP_PS_11(i)'!P56+'ACP_PS_11(i)'!K56+'ACP_PS_11(i)'!F56+ACP_MSME_10!P56+'ACP_Agri_9(ii)'!P56</f>
        <v>0</v>
      </c>
      <c r="U56" s="66">
        <f t="shared" si="2"/>
        <v>0</v>
      </c>
      <c r="V56" s="72">
        <f>S56*100/'Pri Sec_outstanding_6'!O56</f>
        <v>0</v>
      </c>
      <c r="W56" s="72">
        <f>T56*100/'Pri Sec_outstanding_6'!P56</f>
        <v>0</v>
      </c>
      <c r="X56" s="72">
        <v>0</v>
      </c>
      <c r="Y56" s="72">
        <v>0</v>
      </c>
    </row>
    <row r="57" spans="1:25" x14ac:dyDescent="0.2">
      <c r="A57" s="51">
        <v>49</v>
      </c>
      <c r="B57" s="52" t="s">
        <v>306</v>
      </c>
      <c r="C57" s="65">
        <v>59</v>
      </c>
      <c r="D57" s="65">
        <v>89</v>
      </c>
      <c r="E57" s="65">
        <v>0</v>
      </c>
      <c r="F57" s="65">
        <v>0</v>
      </c>
      <c r="G57" s="66">
        <f t="shared" si="5"/>
        <v>0</v>
      </c>
      <c r="H57" s="65">
        <v>0</v>
      </c>
      <c r="I57" s="65">
        <v>0</v>
      </c>
      <c r="J57" s="65">
        <v>0</v>
      </c>
      <c r="K57" s="65">
        <v>0</v>
      </c>
      <c r="L57" s="66" t="e">
        <f t="shared" si="6"/>
        <v>#DIV/0!</v>
      </c>
      <c r="M57" s="65">
        <v>0</v>
      </c>
      <c r="N57" s="65">
        <v>0</v>
      </c>
      <c r="O57" s="65">
        <v>0</v>
      </c>
      <c r="P57" s="65">
        <v>0</v>
      </c>
      <c r="Q57" s="65">
        <f>M57+H57+C57+'ACP_PS_11(i)'!M57+'ACP_PS_11(i)'!H57+'ACP_PS_11(i)'!C57+ACP_MSME_10!C57+'ACP_Agri_9(ii)'!M57</f>
        <v>275</v>
      </c>
      <c r="R57" s="65">
        <f>N57+I57+D57+'ACP_PS_11(i)'!N57+'ACP_PS_11(i)'!I57+'ACP_PS_11(i)'!D57+ACP_MSME_10!D57+'ACP_Agri_9(ii)'!N57</f>
        <v>696</v>
      </c>
      <c r="S57" s="65">
        <f>O57+J57+E57+'ACP_PS_11(i)'!O57+'ACP_PS_11(i)'!J57+'ACP_PS_11(i)'!E57+ACP_MSME_10!O57+'ACP_Agri_9(ii)'!O57</f>
        <v>0</v>
      </c>
      <c r="T57" s="65">
        <f>P57+K57+F57+'ACP_PS_11(i)'!P57+'ACP_PS_11(i)'!K57+'ACP_PS_11(i)'!F57+ACP_MSME_10!P57+'ACP_Agri_9(ii)'!P57</f>
        <v>0</v>
      </c>
      <c r="U57" s="66">
        <f t="shared" si="2"/>
        <v>0</v>
      </c>
      <c r="V57" s="72">
        <f>S57*100/'Pri Sec_outstanding_6'!O57</f>
        <v>0</v>
      </c>
      <c r="W57" s="72">
        <f>T57*100/'Pri Sec_outstanding_6'!P57</f>
        <v>0</v>
      </c>
      <c r="X57" s="72">
        <v>0</v>
      </c>
      <c r="Y57" s="72">
        <v>0</v>
      </c>
    </row>
    <row r="58" spans="1:25" s="69" customFormat="1" x14ac:dyDescent="0.2">
      <c r="A58" s="287"/>
      <c r="B58" s="165" t="s">
        <v>301</v>
      </c>
      <c r="C58" s="68">
        <f>SUM(C54:C57)</f>
        <v>6107</v>
      </c>
      <c r="D58" s="68">
        <f t="shared" ref="D58:P58" si="11">SUM(D54:D57)</f>
        <v>9813</v>
      </c>
      <c r="E58" s="68">
        <f t="shared" si="11"/>
        <v>0</v>
      </c>
      <c r="F58" s="68">
        <f t="shared" si="11"/>
        <v>0</v>
      </c>
      <c r="G58" s="63">
        <f t="shared" si="5"/>
        <v>0</v>
      </c>
      <c r="H58" s="68">
        <f t="shared" si="11"/>
        <v>595</v>
      </c>
      <c r="I58" s="68">
        <f t="shared" si="11"/>
        <v>726</v>
      </c>
      <c r="J58" s="68">
        <f t="shared" si="11"/>
        <v>0</v>
      </c>
      <c r="K58" s="68">
        <f t="shared" si="11"/>
        <v>0</v>
      </c>
      <c r="L58" s="63">
        <f t="shared" si="6"/>
        <v>0</v>
      </c>
      <c r="M58" s="68">
        <f t="shared" si="11"/>
        <v>4472</v>
      </c>
      <c r="N58" s="68">
        <f t="shared" si="11"/>
        <v>17669</v>
      </c>
      <c r="O58" s="68">
        <f t="shared" si="11"/>
        <v>0</v>
      </c>
      <c r="P58" s="68">
        <f t="shared" si="11"/>
        <v>0</v>
      </c>
      <c r="Q58" s="68">
        <f t="shared" ref="Q58:T58" si="12">SUM(Q54:Q57)</f>
        <v>989766</v>
      </c>
      <c r="R58" s="68">
        <f t="shared" si="12"/>
        <v>2423684</v>
      </c>
      <c r="S58" s="68">
        <f t="shared" si="12"/>
        <v>1781829</v>
      </c>
      <c r="T58" s="68">
        <f t="shared" si="12"/>
        <v>1160517</v>
      </c>
      <c r="U58" s="63">
        <f t="shared" si="2"/>
        <v>47.882355950693245</v>
      </c>
      <c r="V58" s="72">
        <f>S58*100/'Pri Sec_outstanding_6'!O58</f>
        <v>42.335182844004592</v>
      </c>
      <c r="W58" s="72">
        <f>T58*100/'Pri Sec_outstanding_6'!P58</f>
        <v>42.583726783347331</v>
      </c>
      <c r="X58" s="73">
        <v>4205808</v>
      </c>
      <c r="Y58" s="73">
        <v>2717123.36</v>
      </c>
    </row>
    <row r="59" spans="1:25" s="69" customFormat="1" x14ac:dyDescent="0.2">
      <c r="A59" s="287"/>
      <c r="B59" s="165" t="s">
        <v>233</v>
      </c>
      <c r="C59" s="68">
        <f>C58+C53+C49+C27</f>
        <v>90492</v>
      </c>
      <c r="D59" s="68">
        <f t="shared" ref="D59:P59" si="13">D58+D53+D49+D27</f>
        <v>141038</v>
      </c>
      <c r="E59" s="68">
        <f t="shared" si="13"/>
        <v>174</v>
      </c>
      <c r="F59" s="68">
        <f t="shared" si="13"/>
        <v>2914.6800000000003</v>
      </c>
      <c r="G59" s="63">
        <f t="shared" si="5"/>
        <v>2.0665919823026417</v>
      </c>
      <c r="H59" s="68">
        <f t="shared" si="13"/>
        <v>31470</v>
      </c>
      <c r="I59" s="68">
        <f t="shared" si="13"/>
        <v>35622</v>
      </c>
      <c r="J59" s="68">
        <f t="shared" si="13"/>
        <v>76</v>
      </c>
      <c r="K59" s="68">
        <f t="shared" si="13"/>
        <v>932.15</v>
      </c>
      <c r="L59" s="63">
        <f t="shared" si="6"/>
        <v>2.6167817640783784</v>
      </c>
      <c r="M59" s="68">
        <f t="shared" si="13"/>
        <v>118795</v>
      </c>
      <c r="N59" s="68">
        <f t="shared" si="13"/>
        <v>313989</v>
      </c>
      <c r="O59" s="68">
        <f t="shared" si="13"/>
        <v>158764</v>
      </c>
      <c r="P59" s="68">
        <f t="shared" si="13"/>
        <v>166422.03</v>
      </c>
      <c r="Q59" s="68">
        <f t="shared" ref="Q59:T59" si="14">Q58+Q53+Q49+Q27</f>
        <v>4605384</v>
      </c>
      <c r="R59" s="68">
        <f t="shared" si="14"/>
        <v>12687998</v>
      </c>
      <c r="S59" s="68">
        <f t="shared" si="14"/>
        <v>4097539.02</v>
      </c>
      <c r="T59" s="68">
        <f t="shared" si="14"/>
        <v>6676118.2599999998</v>
      </c>
      <c r="U59" s="63">
        <f t="shared" si="2"/>
        <v>52.617586005294136</v>
      </c>
      <c r="V59" s="72">
        <f>S59*100/'Pri Sec_outstanding_6'!O59</f>
        <v>43.005968615335398</v>
      </c>
      <c r="W59" s="72">
        <f>T59*100/'Pri Sec_outstanding_6'!P59</f>
        <v>39.28320795351069</v>
      </c>
      <c r="X59" s="73">
        <v>9352212</v>
      </c>
      <c r="Y59" s="73">
        <v>16883501.350000001</v>
      </c>
    </row>
    <row r="60" spans="1:25" x14ac:dyDescent="0.2">
      <c r="K60" s="72" t="s">
        <v>1084</v>
      </c>
      <c r="V60" s="72" t="e">
        <f>S60*100/'Pri Sec_outstanding_6'!O60</f>
        <v>#DIV/0!</v>
      </c>
      <c r="W60" s="72" t="e">
        <f>T60*100/'Pri Sec_outstanding_6'!P60</f>
        <v>#DIV/0!</v>
      </c>
    </row>
    <row r="63" spans="1:25" x14ac:dyDescent="0.2">
      <c r="B63" s="241"/>
      <c r="S63" s="72"/>
      <c r="T63" s="72"/>
    </row>
  </sheetData>
  <autoFilter ref="S5:T59"/>
  <mergeCells count="18">
    <mergeCell ref="U3:U5"/>
    <mergeCell ref="C4:D4"/>
    <mergeCell ref="E4:F4"/>
    <mergeCell ref="J4:K4"/>
    <mergeCell ref="O4:P4"/>
    <mergeCell ref="Q3:T3"/>
    <mergeCell ref="Q4:R4"/>
    <mergeCell ref="G3:G5"/>
    <mergeCell ref="L3:L5"/>
    <mergeCell ref="A1:T1"/>
    <mergeCell ref="A3:A5"/>
    <mergeCell ref="B3:B5"/>
    <mergeCell ref="C3:F3"/>
    <mergeCell ref="S4:T4"/>
    <mergeCell ref="H3:K3"/>
    <mergeCell ref="H4:I4"/>
    <mergeCell ref="M3:P3"/>
    <mergeCell ref="M4:N4"/>
  </mergeCells>
  <pageMargins left="1.75" right="0.2" top="0.25" bottom="0.25" header="0.3" footer="0.3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6"/>
  <sheetViews>
    <sheetView zoomScaleNormal="100" workbookViewId="0">
      <pane xSplit="2" ySplit="5" topLeftCell="M57" activePane="bottomRight" state="frozen"/>
      <selection pane="topRight" activeCell="C1" sqref="C1"/>
      <selection pane="bottomLeft" activeCell="A7" sqref="A7"/>
      <selection pane="bottomRight" activeCell="P61" sqref="P61"/>
    </sheetView>
  </sheetViews>
  <sheetFormatPr defaultColWidth="4.42578125" defaultRowHeight="13.5" x14ac:dyDescent="0.2"/>
  <cols>
    <col min="1" max="1" width="4.42578125" style="53"/>
    <col min="2" max="2" width="21.85546875" style="53" bestFit="1" customWidth="1"/>
    <col min="3" max="3" width="11" style="72" bestFit="1" customWidth="1"/>
    <col min="4" max="4" width="9.85546875" style="72" bestFit="1" customWidth="1"/>
    <col min="5" max="5" width="7" style="72" bestFit="1" customWidth="1"/>
    <col min="6" max="6" width="8.85546875" style="72" bestFit="1" customWidth="1"/>
    <col min="7" max="7" width="7" style="72" bestFit="1" customWidth="1"/>
    <col min="8" max="8" width="7.85546875" style="72" bestFit="1" customWidth="1"/>
    <col min="9" max="9" width="5.85546875" style="72" bestFit="1" customWidth="1"/>
    <col min="10" max="10" width="8.42578125" style="72" customWidth="1"/>
    <col min="11" max="11" width="5.85546875" style="72" bestFit="1" customWidth="1"/>
    <col min="12" max="12" width="8.140625" style="72" bestFit="1" customWidth="1"/>
    <col min="13" max="13" width="7.140625" style="72" bestFit="1" customWidth="1"/>
    <col min="14" max="14" width="9.85546875" style="72" bestFit="1" customWidth="1"/>
    <col min="15" max="15" width="6.140625" style="72" bestFit="1" customWidth="1"/>
    <col min="16" max="16" width="8.42578125" style="72" bestFit="1" customWidth="1"/>
    <col min="17" max="17" width="8.85546875" style="72" bestFit="1" customWidth="1"/>
    <col min="18" max="18" width="10.140625" style="72" bestFit="1" customWidth="1"/>
    <col min="19" max="19" width="9" style="72" bestFit="1" customWidth="1"/>
    <col min="20" max="20" width="10.5703125" style="72" bestFit="1" customWidth="1"/>
    <col min="21" max="21" width="9.85546875" style="72" bestFit="1" customWidth="1"/>
    <col min="22" max="22" width="12.5703125" style="72" bestFit="1" customWidth="1"/>
    <col min="23" max="23" width="11.140625" style="73" bestFit="1" customWidth="1"/>
    <col min="24" max="24" width="11.5703125" style="73" bestFit="1" customWidth="1"/>
    <col min="25" max="25" width="10.140625" style="53" customWidth="1"/>
    <col min="26" max="26" width="7" style="53" bestFit="1" customWidth="1"/>
    <col min="27" max="27" width="12" style="72" bestFit="1" customWidth="1"/>
    <col min="28" max="28" width="8" style="72" bestFit="1" customWidth="1"/>
    <col min="29" max="29" width="7.85546875" style="72" bestFit="1" customWidth="1"/>
    <col min="30" max="16384" width="4.42578125" style="53"/>
  </cols>
  <sheetData>
    <row r="1" spans="1:29" ht="15.75" x14ac:dyDescent="0.2">
      <c r="A1" s="455" t="s">
        <v>738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</row>
    <row r="2" spans="1:29" x14ac:dyDescent="0.2">
      <c r="B2" s="69" t="s">
        <v>128</v>
      </c>
      <c r="J2" s="72" t="s">
        <v>136</v>
      </c>
      <c r="N2" s="53"/>
      <c r="O2" s="73"/>
      <c r="P2" s="73"/>
      <c r="V2" s="73" t="s">
        <v>160</v>
      </c>
    </row>
    <row r="3" spans="1:29" ht="15" customHeight="1" x14ac:dyDescent="0.2">
      <c r="A3" s="417" t="s">
        <v>218</v>
      </c>
      <c r="B3" s="417" t="s">
        <v>219</v>
      </c>
      <c r="C3" s="425" t="s">
        <v>220</v>
      </c>
      <c r="D3" s="425"/>
      <c r="E3" s="418" t="s">
        <v>147</v>
      </c>
      <c r="F3" s="418"/>
      <c r="G3" s="418" t="s">
        <v>24</v>
      </c>
      <c r="H3" s="418"/>
      <c r="I3" s="418"/>
      <c r="J3" s="418"/>
      <c r="K3" s="418"/>
      <c r="L3" s="418"/>
      <c r="M3" s="418"/>
      <c r="N3" s="418"/>
      <c r="O3" s="418" t="s">
        <v>130</v>
      </c>
      <c r="P3" s="418"/>
      <c r="Q3" s="418" t="s">
        <v>131</v>
      </c>
      <c r="R3" s="418"/>
      <c r="S3" s="418" t="s">
        <v>148</v>
      </c>
      <c r="T3" s="418"/>
      <c r="U3" s="418" t="s">
        <v>125</v>
      </c>
      <c r="V3" s="418"/>
      <c r="W3" s="418" t="s">
        <v>149</v>
      </c>
      <c r="X3" s="418"/>
      <c r="Y3" s="460" t="s">
        <v>115</v>
      </c>
    </row>
    <row r="4" spans="1:29" ht="15" customHeight="1" x14ac:dyDescent="0.2">
      <c r="A4" s="417"/>
      <c r="B4" s="417"/>
      <c r="C4" s="463" t="s">
        <v>30</v>
      </c>
      <c r="D4" s="463" t="s">
        <v>17</v>
      </c>
      <c r="E4" s="418"/>
      <c r="F4" s="418"/>
      <c r="G4" s="418" t="s">
        <v>121</v>
      </c>
      <c r="H4" s="418"/>
      <c r="I4" s="418" t="s">
        <v>122</v>
      </c>
      <c r="J4" s="418"/>
      <c r="K4" s="418" t="s">
        <v>123</v>
      </c>
      <c r="L4" s="418"/>
      <c r="M4" s="418" t="s">
        <v>150</v>
      </c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61"/>
      <c r="Z4" s="456"/>
      <c r="AA4" s="457"/>
      <c r="AB4" s="458"/>
      <c r="AC4" s="459"/>
    </row>
    <row r="5" spans="1:29" s="124" customFormat="1" ht="15" customHeight="1" x14ac:dyDescent="0.2">
      <c r="A5" s="417"/>
      <c r="B5" s="417"/>
      <c r="C5" s="464"/>
      <c r="D5" s="464"/>
      <c r="E5" s="138" t="s">
        <v>30</v>
      </c>
      <c r="F5" s="138" t="s">
        <v>17</v>
      </c>
      <c r="G5" s="138" t="s">
        <v>30</v>
      </c>
      <c r="H5" s="138" t="s">
        <v>17</v>
      </c>
      <c r="I5" s="138" t="s">
        <v>30</v>
      </c>
      <c r="J5" s="138" t="s">
        <v>17</v>
      </c>
      <c r="K5" s="138" t="s">
        <v>30</v>
      </c>
      <c r="L5" s="138" t="s">
        <v>17</v>
      </c>
      <c r="M5" s="138" t="s">
        <v>30</v>
      </c>
      <c r="N5" s="138" t="s">
        <v>17</v>
      </c>
      <c r="O5" s="138" t="s">
        <v>30</v>
      </c>
      <c r="P5" s="138" t="s">
        <v>17</v>
      </c>
      <c r="Q5" s="138" t="s">
        <v>30</v>
      </c>
      <c r="R5" s="138" t="s">
        <v>17</v>
      </c>
      <c r="S5" s="138" t="s">
        <v>30</v>
      </c>
      <c r="T5" s="138" t="s">
        <v>17</v>
      </c>
      <c r="U5" s="138" t="s">
        <v>30</v>
      </c>
      <c r="V5" s="138" t="s">
        <v>17</v>
      </c>
      <c r="W5" s="138" t="s">
        <v>30</v>
      </c>
      <c r="X5" s="138" t="s">
        <v>17</v>
      </c>
      <c r="Y5" s="462"/>
      <c r="Z5" s="243"/>
      <c r="AA5" s="244"/>
      <c r="AB5" s="243"/>
      <c r="AC5" s="244"/>
    </row>
    <row r="6" spans="1:29" x14ac:dyDescent="0.2">
      <c r="A6" s="51">
        <v>1</v>
      </c>
      <c r="B6" s="52" t="s">
        <v>52</v>
      </c>
      <c r="C6" s="65">
        <v>4054</v>
      </c>
      <c r="D6" s="65">
        <v>17846</v>
      </c>
      <c r="E6" s="65">
        <v>0</v>
      </c>
      <c r="F6" s="65">
        <v>0</v>
      </c>
      <c r="G6" s="65">
        <v>0</v>
      </c>
      <c r="H6" s="65">
        <v>0</v>
      </c>
      <c r="I6" s="52">
        <v>97</v>
      </c>
      <c r="J6" s="52">
        <v>5295</v>
      </c>
      <c r="K6" s="65">
        <v>21</v>
      </c>
      <c r="L6" s="65">
        <v>3564</v>
      </c>
      <c r="M6" s="65">
        <f>G6+I6+K6</f>
        <v>118</v>
      </c>
      <c r="N6" s="65">
        <f>H6+J6+L6</f>
        <v>8859</v>
      </c>
      <c r="O6" s="65">
        <v>9</v>
      </c>
      <c r="P6" s="65">
        <v>69</v>
      </c>
      <c r="Q6" s="65">
        <v>0</v>
      </c>
      <c r="R6" s="65">
        <v>0</v>
      </c>
      <c r="S6" s="65">
        <v>982</v>
      </c>
      <c r="T6" s="65">
        <v>1825</v>
      </c>
      <c r="U6" s="65">
        <v>845</v>
      </c>
      <c r="V6" s="65">
        <v>180598</v>
      </c>
      <c r="W6" s="65">
        <f t="shared" ref="W6:W26" si="0">U6+S6+Q6+O6+M6+E6</f>
        <v>1954</v>
      </c>
      <c r="X6" s="65">
        <f t="shared" ref="X6:X26" si="1">V6+T6+R6+P6+N6+F6</f>
        <v>191351</v>
      </c>
      <c r="Y6" s="66">
        <f t="shared" ref="Y6:Y37" si="2">X6*100/D6</f>
        <v>1072.2346744368485</v>
      </c>
    </row>
    <row r="7" spans="1:29" x14ac:dyDescent="0.2">
      <c r="A7" s="51">
        <v>2</v>
      </c>
      <c r="B7" s="52" t="s">
        <v>53</v>
      </c>
      <c r="C7" s="65">
        <v>477</v>
      </c>
      <c r="D7" s="65">
        <v>2389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  <c r="M7" s="65">
        <f t="shared" ref="M7:M59" si="3">G7+I7+K7</f>
        <v>0</v>
      </c>
      <c r="N7" s="65">
        <f t="shared" ref="N7:N59" si="4">H7+J7+L7</f>
        <v>0</v>
      </c>
      <c r="O7" s="65">
        <v>5</v>
      </c>
      <c r="P7" s="65">
        <v>20</v>
      </c>
      <c r="Q7" s="65">
        <v>41</v>
      </c>
      <c r="R7" s="65">
        <v>1061</v>
      </c>
      <c r="S7" s="65">
        <v>0</v>
      </c>
      <c r="T7" s="65">
        <v>0</v>
      </c>
      <c r="U7" s="65">
        <v>61</v>
      </c>
      <c r="V7" s="65">
        <v>671</v>
      </c>
      <c r="W7" s="65">
        <f t="shared" si="0"/>
        <v>107</v>
      </c>
      <c r="X7" s="65">
        <f t="shared" si="1"/>
        <v>1752</v>
      </c>
      <c r="Y7" s="66">
        <f t="shared" si="2"/>
        <v>73.336123901213895</v>
      </c>
    </row>
    <row r="8" spans="1:29" x14ac:dyDescent="0.2">
      <c r="A8" s="51">
        <v>3</v>
      </c>
      <c r="B8" s="52" t="s">
        <v>54</v>
      </c>
      <c r="C8" s="65">
        <v>4029</v>
      </c>
      <c r="D8" s="65">
        <v>14499</v>
      </c>
      <c r="E8" s="65">
        <v>1</v>
      </c>
      <c r="F8" s="65">
        <v>10</v>
      </c>
      <c r="G8" s="65">
        <v>205</v>
      </c>
      <c r="H8" s="65">
        <v>735</v>
      </c>
      <c r="I8" s="65">
        <v>395</v>
      </c>
      <c r="J8" s="65">
        <v>1691</v>
      </c>
      <c r="K8" s="65">
        <v>120</v>
      </c>
      <c r="L8" s="65">
        <v>1795</v>
      </c>
      <c r="M8" s="65">
        <f t="shared" si="3"/>
        <v>720</v>
      </c>
      <c r="N8" s="65">
        <f t="shared" si="4"/>
        <v>4221</v>
      </c>
      <c r="O8" s="65">
        <v>28</v>
      </c>
      <c r="P8" s="65">
        <v>559</v>
      </c>
      <c r="Q8" s="65">
        <v>139</v>
      </c>
      <c r="R8" s="65">
        <v>4134</v>
      </c>
      <c r="S8" s="65">
        <v>405</v>
      </c>
      <c r="T8" s="65">
        <v>810</v>
      </c>
      <c r="U8" s="65">
        <v>677</v>
      </c>
      <c r="V8" s="65">
        <v>9175</v>
      </c>
      <c r="W8" s="65">
        <f t="shared" si="0"/>
        <v>1970</v>
      </c>
      <c r="X8" s="65">
        <f t="shared" si="1"/>
        <v>18909</v>
      </c>
      <c r="Y8" s="66">
        <f t="shared" si="2"/>
        <v>130.41589075108629</v>
      </c>
    </row>
    <row r="9" spans="1:29" x14ac:dyDescent="0.2">
      <c r="A9" s="51">
        <v>4</v>
      </c>
      <c r="B9" s="52" t="s">
        <v>55</v>
      </c>
      <c r="C9" s="65">
        <v>12035</v>
      </c>
      <c r="D9" s="65">
        <v>52818</v>
      </c>
      <c r="E9" s="65">
        <v>4867</v>
      </c>
      <c r="F9" s="65">
        <v>15745</v>
      </c>
      <c r="G9" s="65">
        <v>19</v>
      </c>
      <c r="H9" s="65">
        <v>263</v>
      </c>
      <c r="I9" s="65">
        <v>18</v>
      </c>
      <c r="J9" s="65">
        <v>4897</v>
      </c>
      <c r="K9" s="65">
        <v>4</v>
      </c>
      <c r="L9" s="65">
        <v>2842</v>
      </c>
      <c r="M9" s="65">
        <f t="shared" si="3"/>
        <v>41</v>
      </c>
      <c r="N9" s="65">
        <f t="shared" si="4"/>
        <v>8002</v>
      </c>
      <c r="O9" s="65">
        <v>15</v>
      </c>
      <c r="P9" s="65">
        <v>198</v>
      </c>
      <c r="Q9" s="65">
        <v>1927</v>
      </c>
      <c r="R9" s="65">
        <v>8531</v>
      </c>
      <c r="S9" s="65">
        <v>3124</v>
      </c>
      <c r="T9" s="65">
        <v>6875</v>
      </c>
      <c r="U9" s="65">
        <v>424</v>
      </c>
      <c r="V9" s="65">
        <v>796</v>
      </c>
      <c r="W9" s="65">
        <f t="shared" si="0"/>
        <v>10398</v>
      </c>
      <c r="X9" s="65">
        <f t="shared" si="1"/>
        <v>40147</v>
      </c>
      <c r="Y9" s="66">
        <f t="shared" si="2"/>
        <v>76.010072323828993</v>
      </c>
    </row>
    <row r="10" spans="1:29" x14ac:dyDescent="0.2">
      <c r="A10" s="51">
        <v>5</v>
      </c>
      <c r="B10" s="52" t="s">
        <v>56</v>
      </c>
      <c r="C10" s="65">
        <v>3841</v>
      </c>
      <c r="D10" s="65">
        <v>12611</v>
      </c>
      <c r="E10" s="65">
        <v>0</v>
      </c>
      <c r="F10" s="65">
        <v>0</v>
      </c>
      <c r="G10" s="65">
        <v>143</v>
      </c>
      <c r="H10" s="65">
        <v>1773</v>
      </c>
      <c r="I10" s="65">
        <v>5</v>
      </c>
      <c r="J10" s="65">
        <v>10</v>
      </c>
      <c r="K10" s="65">
        <v>0</v>
      </c>
      <c r="L10" s="65">
        <v>0</v>
      </c>
      <c r="M10" s="65">
        <f t="shared" si="3"/>
        <v>148</v>
      </c>
      <c r="N10" s="65">
        <f t="shared" si="4"/>
        <v>1783</v>
      </c>
      <c r="O10" s="65">
        <v>11</v>
      </c>
      <c r="P10" s="65">
        <v>73</v>
      </c>
      <c r="Q10" s="65">
        <v>78</v>
      </c>
      <c r="R10" s="65">
        <v>753</v>
      </c>
      <c r="S10" s="65">
        <v>1636</v>
      </c>
      <c r="T10" s="65">
        <v>5331</v>
      </c>
      <c r="U10" s="65">
        <v>554</v>
      </c>
      <c r="V10" s="65">
        <v>7718</v>
      </c>
      <c r="W10" s="65">
        <f t="shared" si="0"/>
        <v>2427</v>
      </c>
      <c r="X10" s="65">
        <f t="shared" si="1"/>
        <v>15658</v>
      </c>
      <c r="Y10" s="66">
        <f t="shared" si="2"/>
        <v>124.16144635635557</v>
      </c>
    </row>
    <row r="11" spans="1:29" x14ac:dyDescent="0.2">
      <c r="A11" s="51">
        <v>6</v>
      </c>
      <c r="B11" s="52" t="s">
        <v>57</v>
      </c>
      <c r="C11" s="65">
        <v>2989</v>
      </c>
      <c r="D11" s="65">
        <v>11854</v>
      </c>
      <c r="E11" s="65">
        <v>0</v>
      </c>
      <c r="F11" s="65">
        <v>0</v>
      </c>
      <c r="G11" s="65">
        <v>43</v>
      </c>
      <c r="H11" s="65">
        <v>276</v>
      </c>
      <c r="I11" s="65">
        <v>16</v>
      </c>
      <c r="J11" s="65">
        <v>51</v>
      </c>
      <c r="K11" s="65">
        <v>3</v>
      </c>
      <c r="L11" s="65">
        <v>232</v>
      </c>
      <c r="M11" s="65">
        <f t="shared" si="3"/>
        <v>62</v>
      </c>
      <c r="N11" s="65">
        <f t="shared" si="4"/>
        <v>559</v>
      </c>
      <c r="O11" s="65">
        <v>0</v>
      </c>
      <c r="P11" s="65">
        <v>0</v>
      </c>
      <c r="Q11" s="65">
        <v>197</v>
      </c>
      <c r="R11" s="65">
        <v>1685.4</v>
      </c>
      <c r="S11" s="65">
        <v>322</v>
      </c>
      <c r="T11" s="65">
        <v>2165</v>
      </c>
      <c r="U11" s="65">
        <v>4604</v>
      </c>
      <c r="V11" s="65">
        <v>163014.6</v>
      </c>
      <c r="W11" s="65">
        <f t="shared" si="0"/>
        <v>5185</v>
      </c>
      <c r="X11" s="65">
        <f t="shared" si="1"/>
        <v>167424</v>
      </c>
      <c r="Y11" s="66">
        <f t="shared" si="2"/>
        <v>1412.3840053990214</v>
      </c>
    </row>
    <row r="12" spans="1:29" x14ac:dyDescent="0.2">
      <c r="A12" s="51">
        <v>7</v>
      </c>
      <c r="B12" s="52" t="s">
        <v>58</v>
      </c>
      <c r="C12" s="65">
        <v>9547</v>
      </c>
      <c r="D12" s="65">
        <v>43841</v>
      </c>
      <c r="E12" s="65">
        <v>0</v>
      </c>
      <c r="F12" s="65">
        <v>0</v>
      </c>
      <c r="G12" s="65">
        <v>0</v>
      </c>
      <c r="H12" s="65">
        <v>0</v>
      </c>
      <c r="I12" s="65">
        <v>27</v>
      </c>
      <c r="J12" s="65">
        <v>798</v>
      </c>
      <c r="K12" s="65">
        <v>15</v>
      </c>
      <c r="L12" s="65">
        <v>1541</v>
      </c>
      <c r="M12" s="65">
        <f t="shared" si="3"/>
        <v>42</v>
      </c>
      <c r="N12" s="65">
        <f t="shared" si="4"/>
        <v>2339</v>
      </c>
      <c r="O12" s="65">
        <v>32</v>
      </c>
      <c r="P12" s="65">
        <v>201</v>
      </c>
      <c r="Q12" s="65">
        <v>301</v>
      </c>
      <c r="R12" s="65">
        <v>3874</v>
      </c>
      <c r="S12" s="65">
        <v>2218</v>
      </c>
      <c r="T12" s="65">
        <v>5747</v>
      </c>
      <c r="U12" s="65">
        <v>3439</v>
      </c>
      <c r="V12" s="65">
        <v>15844</v>
      </c>
      <c r="W12" s="65">
        <f t="shared" si="0"/>
        <v>6032</v>
      </c>
      <c r="X12" s="65">
        <f t="shared" si="1"/>
        <v>28005</v>
      </c>
      <c r="Y12" s="66">
        <f t="shared" si="2"/>
        <v>63.878561164207021</v>
      </c>
    </row>
    <row r="13" spans="1:29" x14ac:dyDescent="0.2">
      <c r="A13" s="51">
        <v>8</v>
      </c>
      <c r="B13" s="52" t="s">
        <v>45</v>
      </c>
      <c r="C13" s="65">
        <v>680</v>
      </c>
      <c r="D13" s="65">
        <v>2627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f t="shared" si="3"/>
        <v>0</v>
      </c>
      <c r="N13" s="65">
        <f t="shared" si="4"/>
        <v>0</v>
      </c>
      <c r="O13" s="65">
        <v>0</v>
      </c>
      <c r="P13" s="65">
        <v>0</v>
      </c>
      <c r="Q13" s="65">
        <v>11</v>
      </c>
      <c r="R13" s="65">
        <v>340.16</v>
      </c>
      <c r="S13" s="65">
        <v>125</v>
      </c>
      <c r="T13" s="65">
        <v>156.41</v>
      </c>
      <c r="U13" s="65">
        <v>1178</v>
      </c>
      <c r="V13" s="65">
        <v>3664</v>
      </c>
      <c r="W13" s="65">
        <f t="shared" si="0"/>
        <v>1314</v>
      </c>
      <c r="X13" s="65">
        <f t="shared" si="1"/>
        <v>4160.57</v>
      </c>
      <c r="Y13" s="66">
        <f t="shared" si="2"/>
        <v>158.37723639132091</v>
      </c>
    </row>
    <row r="14" spans="1:29" x14ac:dyDescent="0.2">
      <c r="A14" s="51">
        <v>9</v>
      </c>
      <c r="B14" s="52" t="s">
        <v>46</v>
      </c>
      <c r="C14" s="65">
        <v>1630</v>
      </c>
      <c r="D14" s="65">
        <v>7346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f t="shared" si="3"/>
        <v>0</v>
      </c>
      <c r="N14" s="65">
        <f t="shared" si="4"/>
        <v>0</v>
      </c>
      <c r="O14" s="65">
        <v>0</v>
      </c>
      <c r="P14" s="65">
        <v>0</v>
      </c>
      <c r="Q14" s="65">
        <v>97</v>
      </c>
      <c r="R14" s="65">
        <v>3411</v>
      </c>
      <c r="S14" s="65">
        <v>1719</v>
      </c>
      <c r="T14" s="65">
        <v>7183</v>
      </c>
      <c r="U14" s="65">
        <v>415</v>
      </c>
      <c r="V14" s="65">
        <v>26619</v>
      </c>
      <c r="W14" s="65">
        <f t="shared" si="0"/>
        <v>2231</v>
      </c>
      <c r="X14" s="65">
        <f t="shared" si="1"/>
        <v>37213</v>
      </c>
      <c r="Y14" s="66">
        <f t="shared" si="2"/>
        <v>506.57500680642528</v>
      </c>
    </row>
    <row r="15" spans="1:29" x14ac:dyDescent="0.2">
      <c r="A15" s="51">
        <v>10</v>
      </c>
      <c r="B15" s="52" t="s">
        <v>78</v>
      </c>
      <c r="C15" s="65">
        <v>2254</v>
      </c>
      <c r="D15" s="65">
        <v>11821</v>
      </c>
      <c r="E15" s="65">
        <v>1</v>
      </c>
      <c r="F15" s="65">
        <v>22</v>
      </c>
      <c r="G15" s="65">
        <v>5</v>
      </c>
      <c r="H15" s="65">
        <v>567</v>
      </c>
      <c r="I15" s="65">
        <v>1</v>
      </c>
      <c r="J15" s="65">
        <v>730</v>
      </c>
      <c r="K15" s="65">
        <v>169</v>
      </c>
      <c r="L15" s="65">
        <v>1320</v>
      </c>
      <c r="M15" s="65">
        <v>175</v>
      </c>
      <c r="N15" s="65">
        <v>2617</v>
      </c>
      <c r="O15" s="65">
        <v>6</v>
      </c>
      <c r="P15" s="65">
        <v>16</v>
      </c>
      <c r="Q15" s="65">
        <v>261</v>
      </c>
      <c r="R15" s="65">
        <v>7659</v>
      </c>
      <c r="S15" s="65">
        <v>1040</v>
      </c>
      <c r="T15" s="65">
        <v>38864</v>
      </c>
      <c r="U15" s="65">
        <v>136</v>
      </c>
      <c r="V15" s="65">
        <v>2420</v>
      </c>
      <c r="W15" s="65">
        <f t="shared" si="0"/>
        <v>1619</v>
      </c>
      <c r="X15" s="65">
        <f t="shared" si="1"/>
        <v>51598</v>
      </c>
      <c r="Y15" s="66">
        <f t="shared" si="2"/>
        <v>436.49437441840792</v>
      </c>
    </row>
    <row r="16" spans="1:29" x14ac:dyDescent="0.2">
      <c r="A16" s="51">
        <v>11</v>
      </c>
      <c r="B16" s="52" t="s">
        <v>59</v>
      </c>
      <c r="C16" s="65">
        <v>683</v>
      </c>
      <c r="D16" s="65">
        <v>2871</v>
      </c>
      <c r="E16" s="65">
        <v>0</v>
      </c>
      <c r="F16" s="65">
        <v>0</v>
      </c>
      <c r="G16" s="65">
        <v>1</v>
      </c>
      <c r="H16" s="65">
        <v>18.440000000000001</v>
      </c>
      <c r="I16" s="65">
        <v>0</v>
      </c>
      <c r="J16" s="65">
        <v>0</v>
      </c>
      <c r="K16" s="65">
        <v>0</v>
      </c>
      <c r="L16" s="65">
        <v>0</v>
      </c>
      <c r="M16" s="65">
        <v>1</v>
      </c>
      <c r="N16" s="65">
        <v>18.440000000000001</v>
      </c>
      <c r="O16" s="65">
        <v>79</v>
      </c>
      <c r="P16" s="65">
        <v>182.73000000000002</v>
      </c>
      <c r="Q16" s="65">
        <v>31</v>
      </c>
      <c r="R16" s="65">
        <v>466.81</v>
      </c>
      <c r="S16" s="65">
        <v>192</v>
      </c>
      <c r="T16" s="65">
        <v>110.09</v>
      </c>
      <c r="U16" s="65">
        <v>1127</v>
      </c>
      <c r="V16" s="65">
        <v>53602.549999999988</v>
      </c>
      <c r="W16" s="65">
        <f t="shared" si="0"/>
        <v>1430</v>
      </c>
      <c r="X16" s="65">
        <f t="shared" si="1"/>
        <v>54380.619999999988</v>
      </c>
      <c r="Y16" s="66">
        <f t="shared" si="2"/>
        <v>1894.1351445489374</v>
      </c>
    </row>
    <row r="17" spans="1:29" x14ac:dyDescent="0.2">
      <c r="A17" s="51">
        <v>12</v>
      </c>
      <c r="B17" s="52" t="s">
        <v>60</v>
      </c>
      <c r="C17" s="65">
        <v>755</v>
      </c>
      <c r="D17" s="65">
        <v>2468</v>
      </c>
      <c r="E17" s="65">
        <v>1</v>
      </c>
      <c r="F17" s="65">
        <v>125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f t="shared" si="3"/>
        <v>0</v>
      </c>
      <c r="N17" s="65">
        <f t="shared" si="4"/>
        <v>0</v>
      </c>
      <c r="O17" s="65">
        <v>0</v>
      </c>
      <c r="P17" s="65">
        <v>0</v>
      </c>
      <c r="Q17" s="65">
        <v>10</v>
      </c>
      <c r="R17" s="65">
        <v>210</v>
      </c>
      <c r="S17" s="65">
        <v>780</v>
      </c>
      <c r="T17" s="65">
        <v>1284</v>
      </c>
      <c r="U17" s="65">
        <v>352</v>
      </c>
      <c r="V17" s="65">
        <v>1408</v>
      </c>
      <c r="W17" s="65">
        <f t="shared" si="0"/>
        <v>1143</v>
      </c>
      <c r="X17" s="65">
        <f t="shared" si="1"/>
        <v>3027</v>
      </c>
      <c r="Y17" s="66">
        <f t="shared" si="2"/>
        <v>122.64991896272285</v>
      </c>
    </row>
    <row r="18" spans="1:29" x14ac:dyDescent="0.2">
      <c r="A18" s="51">
        <v>13</v>
      </c>
      <c r="B18" s="52" t="s">
        <v>190</v>
      </c>
      <c r="C18" s="65">
        <v>2662</v>
      </c>
      <c r="D18" s="65">
        <v>7854</v>
      </c>
      <c r="E18" s="65">
        <v>0</v>
      </c>
      <c r="F18" s="65">
        <v>0</v>
      </c>
      <c r="G18" s="65">
        <v>1</v>
      </c>
      <c r="H18" s="65">
        <v>371</v>
      </c>
      <c r="I18" s="65">
        <v>3</v>
      </c>
      <c r="J18" s="65">
        <v>488</v>
      </c>
      <c r="K18" s="65">
        <v>2</v>
      </c>
      <c r="L18" s="65">
        <v>1376</v>
      </c>
      <c r="M18" s="65">
        <f t="shared" si="3"/>
        <v>6</v>
      </c>
      <c r="N18" s="65">
        <f t="shared" si="4"/>
        <v>2235</v>
      </c>
      <c r="O18" s="65">
        <v>0</v>
      </c>
      <c r="P18" s="65">
        <v>0</v>
      </c>
      <c r="Q18" s="65">
        <v>178</v>
      </c>
      <c r="R18" s="65">
        <v>2623</v>
      </c>
      <c r="S18" s="65">
        <v>524</v>
      </c>
      <c r="T18" s="65">
        <v>1782</v>
      </c>
      <c r="U18" s="65">
        <v>906</v>
      </c>
      <c r="V18" s="65">
        <v>15721</v>
      </c>
      <c r="W18" s="65">
        <f t="shared" si="0"/>
        <v>1614</v>
      </c>
      <c r="X18" s="65">
        <f t="shared" si="1"/>
        <v>22361</v>
      </c>
      <c r="Y18" s="66">
        <f t="shared" si="2"/>
        <v>284.70842882607587</v>
      </c>
    </row>
    <row r="19" spans="1:29" x14ac:dyDescent="0.2">
      <c r="A19" s="51">
        <v>14</v>
      </c>
      <c r="B19" s="52" t="s">
        <v>191</v>
      </c>
      <c r="C19" s="65">
        <v>1848</v>
      </c>
      <c r="D19" s="65">
        <v>5297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f t="shared" si="3"/>
        <v>0</v>
      </c>
      <c r="N19" s="65">
        <f t="shared" si="4"/>
        <v>0</v>
      </c>
      <c r="O19" s="65">
        <v>5</v>
      </c>
      <c r="P19" s="65">
        <v>199</v>
      </c>
      <c r="Q19" s="65">
        <v>44</v>
      </c>
      <c r="R19" s="65">
        <v>1201</v>
      </c>
      <c r="S19" s="65">
        <v>27</v>
      </c>
      <c r="T19" s="65">
        <v>49</v>
      </c>
      <c r="U19" s="65">
        <v>383</v>
      </c>
      <c r="V19" s="65">
        <v>3840</v>
      </c>
      <c r="W19" s="65">
        <f t="shared" si="0"/>
        <v>459</v>
      </c>
      <c r="X19" s="65">
        <f t="shared" si="1"/>
        <v>5289</v>
      </c>
      <c r="Y19" s="66">
        <f t="shared" si="2"/>
        <v>99.848971115725888</v>
      </c>
    </row>
    <row r="20" spans="1:29" x14ac:dyDescent="0.2">
      <c r="A20" s="51">
        <v>15</v>
      </c>
      <c r="B20" s="52" t="s">
        <v>61</v>
      </c>
      <c r="C20" s="65">
        <v>5433</v>
      </c>
      <c r="D20" s="65">
        <v>16965</v>
      </c>
      <c r="E20" s="65">
        <v>7</v>
      </c>
      <c r="F20" s="65">
        <v>34504.639999999999</v>
      </c>
      <c r="G20" s="65">
        <v>19</v>
      </c>
      <c r="H20" s="65">
        <v>5002.07</v>
      </c>
      <c r="I20" s="65">
        <v>30</v>
      </c>
      <c r="J20" s="65">
        <v>25558.080000000002</v>
      </c>
      <c r="K20" s="65">
        <v>3</v>
      </c>
      <c r="L20" s="65">
        <v>2970.53</v>
      </c>
      <c r="M20" s="65">
        <f t="shared" si="3"/>
        <v>52</v>
      </c>
      <c r="N20" s="65">
        <f t="shared" si="4"/>
        <v>33530.68</v>
      </c>
      <c r="O20" s="65">
        <v>4</v>
      </c>
      <c r="P20" s="65">
        <v>10.23</v>
      </c>
      <c r="Q20" s="65">
        <v>772</v>
      </c>
      <c r="R20" s="65">
        <v>15613.02</v>
      </c>
      <c r="S20" s="65">
        <v>14309</v>
      </c>
      <c r="T20" s="65">
        <v>57950.39</v>
      </c>
      <c r="U20" s="65">
        <v>2565</v>
      </c>
      <c r="V20" s="65">
        <v>318458.84999999998</v>
      </c>
      <c r="W20" s="65">
        <f t="shared" si="0"/>
        <v>17709</v>
      </c>
      <c r="X20" s="65">
        <f t="shared" si="1"/>
        <v>460067.81</v>
      </c>
      <c r="Y20" s="66">
        <f t="shared" si="2"/>
        <v>2711.8644857058648</v>
      </c>
    </row>
    <row r="21" spans="1:29" x14ac:dyDescent="0.2">
      <c r="A21" s="51">
        <v>16</v>
      </c>
      <c r="B21" s="52" t="s">
        <v>67</v>
      </c>
      <c r="C21" s="65">
        <v>39090</v>
      </c>
      <c r="D21" s="65">
        <v>108898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f t="shared" si="3"/>
        <v>0</v>
      </c>
      <c r="N21" s="65">
        <f t="shared" si="4"/>
        <v>0</v>
      </c>
      <c r="O21" s="65">
        <v>956</v>
      </c>
      <c r="P21" s="65">
        <v>6520</v>
      </c>
      <c r="Q21" s="65">
        <v>3134</v>
      </c>
      <c r="R21" s="65">
        <v>64362</v>
      </c>
      <c r="S21" s="65">
        <v>260789</v>
      </c>
      <c r="T21" s="65">
        <v>1029565</v>
      </c>
      <c r="U21" s="65">
        <v>62158</v>
      </c>
      <c r="V21" s="65">
        <v>624538</v>
      </c>
      <c r="W21" s="65">
        <f t="shared" si="0"/>
        <v>327037</v>
      </c>
      <c r="X21" s="65">
        <f t="shared" si="1"/>
        <v>1724985</v>
      </c>
      <c r="Y21" s="66">
        <f t="shared" si="2"/>
        <v>1584.0373560579626</v>
      </c>
    </row>
    <row r="22" spans="1:29" x14ac:dyDescent="0.2">
      <c r="A22" s="51">
        <v>17</v>
      </c>
      <c r="B22" s="52" t="s">
        <v>62</v>
      </c>
      <c r="C22" s="65">
        <v>1636</v>
      </c>
      <c r="D22" s="65">
        <v>4088</v>
      </c>
      <c r="E22" s="65">
        <v>0</v>
      </c>
      <c r="F22" s="65">
        <v>0</v>
      </c>
      <c r="G22" s="65">
        <v>124</v>
      </c>
      <c r="H22" s="65">
        <v>665</v>
      </c>
      <c r="I22" s="65">
        <v>57</v>
      </c>
      <c r="J22" s="65">
        <v>4661</v>
      </c>
      <c r="K22" s="65">
        <v>0</v>
      </c>
      <c r="L22" s="65">
        <v>0</v>
      </c>
      <c r="M22" s="65">
        <f t="shared" si="3"/>
        <v>181</v>
      </c>
      <c r="N22" s="65">
        <f t="shared" si="4"/>
        <v>5326</v>
      </c>
      <c r="O22" s="65">
        <v>0</v>
      </c>
      <c r="P22" s="65">
        <v>0</v>
      </c>
      <c r="Q22" s="65">
        <v>103</v>
      </c>
      <c r="R22" s="65">
        <v>780</v>
      </c>
      <c r="S22" s="65">
        <v>900</v>
      </c>
      <c r="T22" s="65">
        <v>2288</v>
      </c>
      <c r="U22" s="65">
        <v>3230</v>
      </c>
      <c r="V22" s="65">
        <v>16970</v>
      </c>
      <c r="W22" s="65">
        <f t="shared" si="0"/>
        <v>4414</v>
      </c>
      <c r="X22" s="65">
        <f t="shared" si="1"/>
        <v>25364</v>
      </c>
      <c r="Y22" s="66">
        <f t="shared" si="2"/>
        <v>620.45009784735817</v>
      </c>
    </row>
    <row r="23" spans="1:29" x14ac:dyDescent="0.2">
      <c r="A23" s="51">
        <v>18</v>
      </c>
      <c r="B23" s="52" t="s">
        <v>192</v>
      </c>
      <c r="C23" s="65">
        <v>3306</v>
      </c>
      <c r="D23" s="65">
        <v>8989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35</v>
      </c>
      <c r="L23" s="65">
        <v>7218</v>
      </c>
      <c r="M23" s="65">
        <f t="shared" si="3"/>
        <v>35</v>
      </c>
      <c r="N23" s="65">
        <f t="shared" si="4"/>
        <v>7218</v>
      </c>
      <c r="O23" s="65">
        <v>1</v>
      </c>
      <c r="P23" s="65">
        <v>5</v>
      </c>
      <c r="Q23" s="65">
        <v>9</v>
      </c>
      <c r="R23" s="65">
        <v>135</v>
      </c>
      <c r="S23" s="65">
        <v>206</v>
      </c>
      <c r="T23" s="65">
        <v>816</v>
      </c>
      <c r="U23" s="65">
        <v>1621</v>
      </c>
      <c r="V23" s="65">
        <v>17912</v>
      </c>
      <c r="W23" s="65">
        <f t="shared" si="0"/>
        <v>1872</v>
      </c>
      <c r="X23" s="65">
        <f t="shared" si="1"/>
        <v>26086</v>
      </c>
      <c r="Y23" s="66">
        <f t="shared" si="2"/>
        <v>290.19913227277783</v>
      </c>
    </row>
    <row r="24" spans="1:29" x14ac:dyDescent="0.2">
      <c r="A24" s="51">
        <v>19</v>
      </c>
      <c r="B24" s="52" t="s">
        <v>63</v>
      </c>
      <c r="C24" s="65">
        <v>20894</v>
      </c>
      <c r="D24" s="65">
        <v>23299</v>
      </c>
      <c r="E24" s="65">
        <v>0</v>
      </c>
      <c r="F24" s="65">
        <v>0</v>
      </c>
      <c r="G24" s="65">
        <v>4</v>
      </c>
      <c r="H24" s="65">
        <v>2489</v>
      </c>
      <c r="I24" s="65">
        <v>7</v>
      </c>
      <c r="J24" s="65">
        <v>22589</v>
      </c>
      <c r="K24" s="65">
        <v>1</v>
      </c>
      <c r="L24" s="65">
        <v>1406</v>
      </c>
      <c r="M24" s="65">
        <f t="shared" si="3"/>
        <v>12</v>
      </c>
      <c r="N24" s="65">
        <f t="shared" si="4"/>
        <v>26484</v>
      </c>
      <c r="O24" s="65">
        <v>101</v>
      </c>
      <c r="P24" s="65">
        <v>542</v>
      </c>
      <c r="Q24" s="65">
        <v>1219</v>
      </c>
      <c r="R24" s="65">
        <v>11142</v>
      </c>
      <c r="S24" s="65">
        <v>4385</v>
      </c>
      <c r="T24" s="65">
        <v>20452</v>
      </c>
      <c r="U24" s="65">
        <v>1945</v>
      </c>
      <c r="V24" s="65">
        <v>1173398</v>
      </c>
      <c r="W24" s="65">
        <f t="shared" si="0"/>
        <v>7662</v>
      </c>
      <c r="X24" s="65">
        <f t="shared" si="1"/>
        <v>1232018</v>
      </c>
      <c r="Y24" s="66">
        <f t="shared" si="2"/>
        <v>5287.8578479763082</v>
      </c>
    </row>
    <row r="25" spans="1:29" x14ac:dyDescent="0.2">
      <c r="A25" s="51">
        <v>20</v>
      </c>
      <c r="B25" s="52" t="s">
        <v>64</v>
      </c>
      <c r="C25" s="65">
        <v>327</v>
      </c>
      <c r="D25" s="65">
        <v>1475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f t="shared" si="3"/>
        <v>0</v>
      </c>
      <c r="N25" s="65">
        <f t="shared" si="4"/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0</v>
      </c>
      <c r="U25" s="65">
        <v>0</v>
      </c>
      <c r="V25" s="65">
        <v>0</v>
      </c>
      <c r="W25" s="65">
        <f t="shared" si="0"/>
        <v>0</v>
      </c>
      <c r="X25" s="65">
        <f t="shared" si="1"/>
        <v>0</v>
      </c>
      <c r="Y25" s="66">
        <f t="shared" si="2"/>
        <v>0</v>
      </c>
    </row>
    <row r="26" spans="1:29" x14ac:dyDescent="0.2">
      <c r="A26" s="51">
        <v>21</v>
      </c>
      <c r="B26" s="52" t="s">
        <v>47</v>
      </c>
      <c r="C26" s="65">
        <v>2429</v>
      </c>
      <c r="D26" s="65">
        <v>6174</v>
      </c>
      <c r="E26" s="65">
        <v>0</v>
      </c>
      <c r="F26" s="65">
        <v>0</v>
      </c>
      <c r="G26" s="65">
        <v>222</v>
      </c>
      <c r="H26" s="65">
        <v>470</v>
      </c>
      <c r="I26" s="65">
        <v>20</v>
      </c>
      <c r="J26" s="65">
        <v>164</v>
      </c>
      <c r="K26" s="65">
        <v>20</v>
      </c>
      <c r="L26" s="65">
        <v>91</v>
      </c>
      <c r="M26" s="65">
        <f t="shared" si="3"/>
        <v>262</v>
      </c>
      <c r="N26" s="65">
        <f t="shared" si="4"/>
        <v>725</v>
      </c>
      <c r="O26" s="65">
        <v>0</v>
      </c>
      <c r="P26" s="65">
        <v>0</v>
      </c>
      <c r="Q26" s="65">
        <v>95</v>
      </c>
      <c r="R26" s="65">
        <v>2373</v>
      </c>
      <c r="S26" s="65">
        <v>117</v>
      </c>
      <c r="T26" s="65">
        <v>288</v>
      </c>
      <c r="U26" s="65">
        <v>735</v>
      </c>
      <c r="V26" s="65">
        <v>4112</v>
      </c>
      <c r="W26" s="65">
        <f t="shared" si="0"/>
        <v>1209</v>
      </c>
      <c r="X26" s="65">
        <f t="shared" si="1"/>
        <v>7498</v>
      </c>
      <c r="Y26" s="66">
        <f t="shared" si="2"/>
        <v>121.44476838354389</v>
      </c>
    </row>
    <row r="27" spans="1:29" s="69" customFormat="1" x14ac:dyDescent="0.2">
      <c r="A27" s="193"/>
      <c r="B27" s="165" t="s">
        <v>307</v>
      </c>
      <c r="C27" s="68">
        <f t="shared" ref="C27:X27" si="5">SUM(C6:C26)</f>
        <v>120599</v>
      </c>
      <c r="D27" s="68">
        <f t="shared" si="5"/>
        <v>366030</v>
      </c>
      <c r="E27" s="68">
        <f t="shared" si="5"/>
        <v>4877</v>
      </c>
      <c r="F27" s="68">
        <f t="shared" si="5"/>
        <v>50406.64</v>
      </c>
      <c r="G27" s="68">
        <f t="shared" si="5"/>
        <v>786</v>
      </c>
      <c r="H27" s="68">
        <f t="shared" si="5"/>
        <v>12629.51</v>
      </c>
      <c r="I27" s="68">
        <f t="shared" si="5"/>
        <v>676</v>
      </c>
      <c r="J27" s="68">
        <f t="shared" si="5"/>
        <v>66932.08</v>
      </c>
      <c r="K27" s="68">
        <f t="shared" si="5"/>
        <v>393</v>
      </c>
      <c r="L27" s="68">
        <f t="shared" si="5"/>
        <v>24355.53</v>
      </c>
      <c r="M27" s="68">
        <f t="shared" si="3"/>
        <v>1855</v>
      </c>
      <c r="N27" s="68">
        <f t="shared" si="4"/>
        <v>103917.12</v>
      </c>
      <c r="O27" s="68">
        <f t="shared" si="5"/>
        <v>1252</v>
      </c>
      <c r="P27" s="68">
        <f t="shared" si="5"/>
        <v>8594.9599999999991</v>
      </c>
      <c r="Q27" s="68">
        <f t="shared" si="5"/>
        <v>8647</v>
      </c>
      <c r="R27" s="68">
        <f t="shared" si="5"/>
        <v>130354.39</v>
      </c>
      <c r="S27" s="68">
        <f t="shared" si="5"/>
        <v>293800</v>
      </c>
      <c r="T27" s="68">
        <f t="shared" si="5"/>
        <v>1183540.8899999999</v>
      </c>
      <c r="U27" s="68">
        <f t="shared" si="5"/>
        <v>87355</v>
      </c>
      <c r="V27" s="68">
        <f t="shared" si="5"/>
        <v>2640480</v>
      </c>
      <c r="W27" s="68">
        <f t="shared" si="5"/>
        <v>397786</v>
      </c>
      <c r="X27" s="68">
        <f t="shared" si="5"/>
        <v>4117294</v>
      </c>
      <c r="Y27" s="63">
        <f t="shared" si="2"/>
        <v>1124.85151490315</v>
      </c>
      <c r="AA27" s="73"/>
      <c r="AB27" s="73"/>
      <c r="AC27" s="72"/>
    </row>
    <row r="28" spans="1:29" x14ac:dyDescent="0.2">
      <c r="A28" s="51">
        <v>22</v>
      </c>
      <c r="B28" s="52" t="s">
        <v>44</v>
      </c>
      <c r="C28" s="65">
        <v>2281</v>
      </c>
      <c r="D28" s="65">
        <v>10123</v>
      </c>
      <c r="E28" s="65">
        <v>118</v>
      </c>
      <c r="F28" s="65">
        <v>2067.81</v>
      </c>
      <c r="G28" s="65">
        <v>100</v>
      </c>
      <c r="H28" s="65">
        <v>962.05</v>
      </c>
      <c r="I28" s="65">
        <v>15</v>
      </c>
      <c r="J28" s="65">
        <v>144.05000000000001</v>
      </c>
      <c r="K28" s="65">
        <v>50</v>
      </c>
      <c r="L28" s="65">
        <v>389.16</v>
      </c>
      <c r="M28" s="65">
        <f t="shared" si="3"/>
        <v>165</v>
      </c>
      <c r="N28" s="65">
        <f t="shared" si="4"/>
        <v>1495.26</v>
      </c>
      <c r="O28" s="65">
        <v>0</v>
      </c>
      <c r="P28" s="65">
        <v>0</v>
      </c>
      <c r="Q28" s="65">
        <v>191</v>
      </c>
      <c r="R28" s="65">
        <v>5634.58</v>
      </c>
      <c r="S28" s="65">
        <v>400</v>
      </c>
      <c r="T28" s="65">
        <v>7104.15</v>
      </c>
      <c r="U28" s="65">
        <v>4609</v>
      </c>
      <c r="V28" s="65">
        <v>25657.919999999998</v>
      </c>
      <c r="W28" s="65">
        <f t="shared" ref="W28:W48" si="6">U28+S28+Q28+O28+M28+E28</f>
        <v>5483</v>
      </c>
      <c r="X28" s="65">
        <f t="shared" ref="X28:X48" si="7">V28+T28+R28+P28+N28+F28</f>
        <v>41959.72</v>
      </c>
      <c r="Y28" s="66">
        <f t="shared" si="2"/>
        <v>414.49886397313048</v>
      </c>
    </row>
    <row r="29" spans="1:29" x14ac:dyDescent="0.2">
      <c r="A29" s="51">
        <v>23</v>
      </c>
      <c r="B29" s="52" t="s">
        <v>193</v>
      </c>
      <c r="C29" s="65">
        <v>84</v>
      </c>
      <c r="D29" s="65">
        <v>289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f t="shared" si="3"/>
        <v>0</v>
      </c>
      <c r="N29" s="65">
        <f t="shared" si="4"/>
        <v>0</v>
      </c>
      <c r="O29" s="65">
        <v>0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f t="shared" si="6"/>
        <v>0</v>
      </c>
      <c r="X29" s="65">
        <f t="shared" si="7"/>
        <v>0</v>
      </c>
      <c r="Y29" s="66">
        <f t="shared" si="2"/>
        <v>0</v>
      </c>
    </row>
    <row r="30" spans="1:29" x14ac:dyDescent="0.2">
      <c r="A30" s="51">
        <v>24</v>
      </c>
      <c r="B30" s="52" t="s">
        <v>194</v>
      </c>
      <c r="C30" s="65">
        <v>45</v>
      </c>
      <c r="D30" s="65">
        <v>113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f t="shared" si="3"/>
        <v>0</v>
      </c>
      <c r="N30" s="65">
        <f t="shared" si="4"/>
        <v>0</v>
      </c>
      <c r="O30" s="65">
        <v>0</v>
      </c>
      <c r="P30" s="65">
        <v>0</v>
      </c>
      <c r="Q30" s="65">
        <v>4</v>
      </c>
      <c r="R30" s="65">
        <v>129.32</v>
      </c>
      <c r="S30" s="65">
        <v>171</v>
      </c>
      <c r="T30" s="65">
        <v>209.38</v>
      </c>
      <c r="U30" s="65">
        <v>0</v>
      </c>
      <c r="V30" s="65">
        <v>0</v>
      </c>
      <c r="W30" s="65">
        <f t="shared" si="6"/>
        <v>175</v>
      </c>
      <c r="X30" s="65">
        <f t="shared" si="7"/>
        <v>338.7</v>
      </c>
      <c r="Y30" s="66">
        <f t="shared" si="2"/>
        <v>299.73451327433628</v>
      </c>
    </row>
    <row r="31" spans="1:29" x14ac:dyDescent="0.2">
      <c r="A31" s="51">
        <v>25</v>
      </c>
      <c r="B31" s="52" t="s">
        <v>48</v>
      </c>
      <c r="C31" s="65">
        <v>14</v>
      </c>
      <c r="D31" s="65">
        <v>106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f t="shared" si="3"/>
        <v>0</v>
      </c>
      <c r="N31" s="65">
        <f t="shared" si="4"/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65">
        <v>0</v>
      </c>
      <c r="V31" s="65">
        <v>0</v>
      </c>
      <c r="W31" s="65">
        <f t="shared" si="6"/>
        <v>0</v>
      </c>
      <c r="X31" s="65">
        <f t="shared" si="7"/>
        <v>0</v>
      </c>
      <c r="Y31" s="66">
        <f t="shared" si="2"/>
        <v>0</v>
      </c>
    </row>
    <row r="32" spans="1:29" x14ac:dyDescent="0.2">
      <c r="A32" s="51">
        <v>26</v>
      </c>
      <c r="B32" s="52" t="s">
        <v>195</v>
      </c>
      <c r="C32" s="65">
        <v>30</v>
      </c>
      <c r="D32" s="65">
        <v>127</v>
      </c>
      <c r="E32" s="65">
        <v>7</v>
      </c>
      <c r="F32" s="65">
        <v>10</v>
      </c>
      <c r="G32" s="65">
        <v>0</v>
      </c>
      <c r="H32" s="65">
        <v>0</v>
      </c>
      <c r="I32" s="65">
        <v>2</v>
      </c>
      <c r="J32" s="65">
        <v>22</v>
      </c>
      <c r="K32" s="65">
        <v>0</v>
      </c>
      <c r="L32" s="65">
        <v>0</v>
      </c>
      <c r="M32" s="65">
        <f t="shared" si="3"/>
        <v>2</v>
      </c>
      <c r="N32" s="65">
        <f t="shared" si="4"/>
        <v>22</v>
      </c>
      <c r="O32" s="65">
        <v>0</v>
      </c>
      <c r="P32" s="65">
        <v>0</v>
      </c>
      <c r="Q32" s="65">
        <v>42</v>
      </c>
      <c r="R32" s="65">
        <v>708</v>
      </c>
      <c r="S32" s="65">
        <v>0</v>
      </c>
      <c r="T32" s="65">
        <v>0</v>
      </c>
      <c r="U32" s="65">
        <v>362</v>
      </c>
      <c r="V32" s="65">
        <v>4079</v>
      </c>
      <c r="W32" s="65">
        <f t="shared" si="6"/>
        <v>413</v>
      </c>
      <c r="X32" s="65">
        <f t="shared" si="7"/>
        <v>4819</v>
      </c>
      <c r="Y32" s="66">
        <f t="shared" si="2"/>
        <v>3794.4881889763778</v>
      </c>
    </row>
    <row r="33" spans="1:25" x14ac:dyDescent="0.2">
      <c r="A33" s="51">
        <v>27</v>
      </c>
      <c r="B33" s="52" t="s">
        <v>196</v>
      </c>
      <c r="C33" s="65">
        <v>9</v>
      </c>
      <c r="D33" s="65">
        <v>71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f t="shared" si="3"/>
        <v>0</v>
      </c>
      <c r="N33" s="65">
        <f t="shared" si="4"/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65">
        <v>0</v>
      </c>
      <c r="V33" s="65">
        <v>0</v>
      </c>
      <c r="W33" s="65">
        <f t="shared" si="6"/>
        <v>0</v>
      </c>
      <c r="X33" s="65">
        <f t="shared" si="7"/>
        <v>0</v>
      </c>
      <c r="Y33" s="66">
        <f t="shared" si="2"/>
        <v>0</v>
      </c>
    </row>
    <row r="34" spans="1:25" x14ac:dyDescent="0.2">
      <c r="A34" s="51">
        <v>28</v>
      </c>
      <c r="B34" s="52" t="s">
        <v>197</v>
      </c>
      <c r="C34" s="65">
        <v>334</v>
      </c>
      <c r="D34" s="65">
        <v>1385</v>
      </c>
      <c r="E34" s="65">
        <v>0</v>
      </c>
      <c r="F34" s="65">
        <v>0</v>
      </c>
      <c r="G34" s="65">
        <v>1</v>
      </c>
      <c r="H34" s="65">
        <v>4800</v>
      </c>
      <c r="I34" s="65">
        <v>0</v>
      </c>
      <c r="J34" s="65">
        <v>0</v>
      </c>
      <c r="K34" s="65">
        <v>0</v>
      </c>
      <c r="L34" s="65">
        <v>0</v>
      </c>
      <c r="M34" s="65">
        <f t="shared" si="3"/>
        <v>1</v>
      </c>
      <c r="N34" s="65">
        <f t="shared" si="4"/>
        <v>4800</v>
      </c>
      <c r="O34" s="65">
        <v>0</v>
      </c>
      <c r="P34" s="65">
        <v>0</v>
      </c>
      <c r="Q34" s="65">
        <v>29</v>
      </c>
      <c r="R34" s="65">
        <v>689</v>
      </c>
      <c r="S34" s="65">
        <v>13</v>
      </c>
      <c r="T34" s="65">
        <v>38</v>
      </c>
      <c r="U34" s="65">
        <v>2422</v>
      </c>
      <c r="V34" s="65">
        <v>6943</v>
      </c>
      <c r="W34" s="65">
        <f t="shared" si="6"/>
        <v>2465</v>
      </c>
      <c r="X34" s="65">
        <f t="shared" si="7"/>
        <v>12470</v>
      </c>
      <c r="Y34" s="66">
        <f t="shared" si="2"/>
        <v>900.36101083032486</v>
      </c>
    </row>
    <row r="35" spans="1:25" x14ac:dyDescent="0.2">
      <c r="A35" s="51">
        <v>29</v>
      </c>
      <c r="B35" s="52" t="s">
        <v>68</v>
      </c>
      <c r="C35" s="65">
        <v>5608</v>
      </c>
      <c r="D35" s="65">
        <v>30358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f t="shared" si="3"/>
        <v>0</v>
      </c>
      <c r="N35" s="65">
        <f t="shared" si="4"/>
        <v>0</v>
      </c>
      <c r="O35" s="65">
        <v>32</v>
      </c>
      <c r="P35" s="65">
        <v>52.1</v>
      </c>
      <c r="Q35" s="65">
        <v>0</v>
      </c>
      <c r="R35" s="65">
        <v>0</v>
      </c>
      <c r="S35" s="65">
        <v>14306</v>
      </c>
      <c r="T35" s="65">
        <v>44677.42</v>
      </c>
      <c r="U35" s="65">
        <v>68636</v>
      </c>
      <c r="V35" s="65">
        <v>453606.38</v>
      </c>
      <c r="W35" s="65">
        <f t="shared" si="6"/>
        <v>82974</v>
      </c>
      <c r="X35" s="65">
        <f t="shared" si="7"/>
        <v>498335.89999999997</v>
      </c>
      <c r="Y35" s="66">
        <f t="shared" si="2"/>
        <v>1641.5307332498846</v>
      </c>
    </row>
    <row r="36" spans="1:25" x14ac:dyDescent="0.2">
      <c r="A36" s="51">
        <v>30</v>
      </c>
      <c r="B36" s="52" t="s">
        <v>69</v>
      </c>
      <c r="C36" s="65">
        <v>6641</v>
      </c>
      <c r="D36" s="65">
        <v>30569</v>
      </c>
      <c r="E36" s="65">
        <v>0</v>
      </c>
      <c r="F36" s="65">
        <v>0</v>
      </c>
      <c r="G36" s="65">
        <v>8</v>
      </c>
      <c r="H36" s="65">
        <v>563</v>
      </c>
      <c r="I36" s="65">
        <v>11</v>
      </c>
      <c r="J36" s="65">
        <v>1943</v>
      </c>
      <c r="K36" s="65">
        <v>3</v>
      </c>
      <c r="L36" s="65">
        <v>96</v>
      </c>
      <c r="M36" s="65">
        <f t="shared" si="3"/>
        <v>22</v>
      </c>
      <c r="N36" s="65">
        <f t="shared" si="4"/>
        <v>2602</v>
      </c>
      <c r="O36" s="65">
        <v>0</v>
      </c>
      <c r="P36" s="65">
        <v>0</v>
      </c>
      <c r="Q36" s="65">
        <v>810</v>
      </c>
      <c r="R36" s="65">
        <v>25351</v>
      </c>
      <c r="S36" s="65">
        <v>0</v>
      </c>
      <c r="T36" s="65">
        <v>0</v>
      </c>
      <c r="U36" s="65">
        <v>53506</v>
      </c>
      <c r="V36" s="65">
        <v>342305</v>
      </c>
      <c r="W36" s="65">
        <f t="shared" si="6"/>
        <v>54338</v>
      </c>
      <c r="X36" s="65">
        <f t="shared" si="7"/>
        <v>370258</v>
      </c>
      <c r="Y36" s="66">
        <f t="shared" si="2"/>
        <v>1211.2205175177467</v>
      </c>
    </row>
    <row r="37" spans="1:25" x14ac:dyDescent="0.2">
      <c r="A37" s="51">
        <v>31</v>
      </c>
      <c r="B37" s="52" t="s">
        <v>198</v>
      </c>
      <c r="C37" s="65">
        <v>21</v>
      </c>
      <c r="D37" s="65">
        <v>54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f t="shared" si="3"/>
        <v>0</v>
      </c>
      <c r="N37" s="65">
        <f t="shared" si="4"/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4431</v>
      </c>
      <c r="V37" s="65">
        <v>1988.32</v>
      </c>
      <c r="W37" s="65">
        <f t="shared" si="6"/>
        <v>4431</v>
      </c>
      <c r="X37" s="65">
        <f t="shared" si="7"/>
        <v>1988.32</v>
      </c>
      <c r="Y37" s="66">
        <f t="shared" si="2"/>
        <v>3682.0740740740739</v>
      </c>
    </row>
    <row r="38" spans="1:25" x14ac:dyDescent="0.2">
      <c r="A38" s="51">
        <v>32</v>
      </c>
      <c r="B38" s="52" t="s">
        <v>199</v>
      </c>
      <c r="C38" s="65">
        <v>616</v>
      </c>
      <c r="D38" s="65">
        <v>2609</v>
      </c>
      <c r="E38" s="65">
        <v>0</v>
      </c>
      <c r="F38" s="65">
        <v>0</v>
      </c>
      <c r="G38" s="65">
        <v>1</v>
      </c>
      <c r="H38" s="65">
        <v>30.58</v>
      </c>
      <c r="I38" s="65">
        <v>0</v>
      </c>
      <c r="J38" s="65">
        <v>0</v>
      </c>
      <c r="K38" s="65">
        <v>10</v>
      </c>
      <c r="L38" s="65">
        <v>872.84</v>
      </c>
      <c r="M38" s="65">
        <f t="shared" si="3"/>
        <v>11</v>
      </c>
      <c r="N38" s="65">
        <f t="shared" si="4"/>
        <v>903.42000000000007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14330</v>
      </c>
      <c r="V38" s="65">
        <v>45428.84</v>
      </c>
      <c r="W38" s="65">
        <f t="shared" si="6"/>
        <v>14341</v>
      </c>
      <c r="X38" s="65">
        <f t="shared" si="7"/>
        <v>46332.259999999995</v>
      </c>
      <c r="Y38" s="66">
        <f t="shared" ref="Y38:Y59" si="8">X38*100/D38</f>
        <v>1775.8627826753541</v>
      </c>
    </row>
    <row r="39" spans="1:25" x14ac:dyDescent="0.2">
      <c r="A39" s="51">
        <v>33</v>
      </c>
      <c r="B39" s="52" t="s">
        <v>200</v>
      </c>
      <c r="C39" s="65">
        <v>23</v>
      </c>
      <c r="D39" s="65">
        <v>175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f t="shared" si="3"/>
        <v>0</v>
      </c>
      <c r="N39" s="65">
        <f t="shared" si="4"/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12</v>
      </c>
      <c r="V39" s="65">
        <v>42</v>
      </c>
      <c r="W39" s="65">
        <f t="shared" si="6"/>
        <v>12</v>
      </c>
      <c r="X39" s="65">
        <f t="shared" si="7"/>
        <v>42</v>
      </c>
      <c r="Y39" s="66">
        <f t="shared" si="8"/>
        <v>24</v>
      </c>
    </row>
    <row r="40" spans="1:25" x14ac:dyDescent="0.2">
      <c r="A40" s="51">
        <v>34</v>
      </c>
      <c r="B40" s="52" t="s">
        <v>201</v>
      </c>
      <c r="C40" s="65">
        <v>13</v>
      </c>
      <c r="D40" s="65">
        <v>94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f t="shared" si="3"/>
        <v>0</v>
      </c>
      <c r="N40" s="65">
        <f t="shared" si="4"/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f t="shared" si="6"/>
        <v>0</v>
      </c>
      <c r="X40" s="65">
        <f t="shared" si="7"/>
        <v>0</v>
      </c>
      <c r="Y40" s="66">
        <f t="shared" si="8"/>
        <v>0</v>
      </c>
    </row>
    <row r="41" spans="1:25" x14ac:dyDescent="0.2">
      <c r="A41" s="51">
        <v>35</v>
      </c>
      <c r="B41" s="52" t="s">
        <v>202</v>
      </c>
      <c r="C41" s="65">
        <v>80</v>
      </c>
      <c r="D41" s="65">
        <v>601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f t="shared" si="3"/>
        <v>0</v>
      </c>
      <c r="N41" s="65">
        <f t="shared" si="4"/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f t="shared" si="6"/>
        <v>0</v>
      </c>
      <c r="X41" s="65">
        <f t="shared" si="7"/>
        <v>0</v>
      </c>
      <c r="Y41" s="66">
        <f t="shared" si="8"/>
        <v>0</v>
      </c>
    </row>
    <row r="42" spans="1:25" x14ac:dyDescent="0.2">
      <c r="A42" s="51">
        <v>36</v>
      </c>
      <c r="B42" s="52" t="s">
        <v>70</v>
      </c>
      <c r="C42" s="65">
        <v>155</v>
      </c>
      <c r="D42" s="65">
        <v>795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f t="shared" si="3"/>
        <v>0</v>
      </c>
      <c r="N42" s="65">
        <f t="shared" si="4"/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f t="shared" si="6"/>
        <v>0</v>
      </c>
      <c r="X42" s="65">
        <f t="shared" si="7"/>
        <v>0</v>
      </c>
      <c r="Y42" s="66">
        <f t="shared" si="8"/>
        <v>0</v>
      </c>
    </row>
    <row r="43" spans="1:25" x14ac:dyDescent="0.2">
      <c r="A43" s="51">
        <v>37</v>
      </c>
      <c r="B43" s="52" t="s">
        <v>203</v>
      </c>
      <c r="C43" s="65">
        <v>37</v>
      </c>
      <c r="D43" s="65">
        <v>254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f t="shared" si="3"/>
        <v>0</v>
      </c>
      <c r="N43" s="65">
        <f t="shared" si="4"/>
        <v>0</v>
      </c>
      <c r="O43" s="65">
        <v>0</v>
      </c>
      <c r="P43" s="65">
        <v>0</v>
      </c>
      <c r="Q43" s="65">
        <v>1</v>
      </c>
      <c r="R43" s="65">
        <v>31</v>
      </c>
      <c r="S43" s="65">
        <v>0</v>
      </c>
      <c r="T43" s="65">
        <v>0</v>
      </c>
      <c r="U43" s="65">
        <v>142</v>
      </c>
      <c r="V43" s="65">
        <v>6460</v>
      </c>
      <c r="W43" s="65">
        <f t="shared" si="6"/>
        <v>143</v>
      </c>
      <c r="X43" s="65">
        <f t="shared" si="7"/>
        <v>6491</v>
      </c>
      <c r="Y43" s="66">
        <f t="shared" si="8"/>
        <v>2555.5118110236222</v>
      </c>
    </row>
    <row r="44" spans="1:25" x14ac:dyDescent="0.2">
      <c r="A44" s="51">
        <v>38</v>
      </c>
      <c r="B44" s="52" t="s">
        <v>204</v>
      </c>
      <c r="C44" s="65">
        <v>67</v>
      </c>
      <c r="D44" s="65">
        <v>241</v>
      </c>
      <c r="E44" s="65">
        <v>33</v>
      </c>
      <c r="F44" s="65">
        <v>112</v>
      </c>
      <c r="G44" s="65">
        <v>0</v>
      </c>
      <c r="H44" s="65">
        <v>0</v>
      </c>
      <c r="I44" s="65">
        <v>0</v>
      </c>
      <c r="J44" s="65">
        <v>0</v>
      </c>
      <c r="K44" s="65">
        <v>1</v>
      </c>
      <c r="L44" s="65">
        <v>1500</v>
      </c>
      <c r="M44" s="65">
        <f t="shared" si="3"/>
        <v>1</v>
      </c>
      <c r="N44" s="65">
        <f t="shared" si="4"/>
        <v>1500</v>
      </c>
      <c r="O44" s="65">
        <v>0</v>
      </c>
      <c r="P44" s="65">
        <v>0</v>
      </c>
      <c r="Q44" s="65">
        <v>5</v>
      </c>
      <c r="R44" s="65">
        <v>161</v>
      </c>
      <c r="S44" s="65">
        <v>176</v>
      </c>
      <c r="T44" s="65">
        <v>470</v>
      </c>
      <c r="U44" s="65">
        <v>264</v>
      </c>
      <c r="V44" s="65">
        <v>14339</v>
      </c>
      <c r="W44" s="65">
        <f t="shared" si="6"/>
        <v>479</v>
      </c>
      <c r="X44" s="65">
        <f t="shared" si="7"/>
        <v>16582</v>
      </c>
      <c r="Y44" s="66">
        <f t="shared" si="8"/>
        <v>6880.4979253112033</v>
      </c>
    </row>
    <row r="45" spans="1:25" x14ac:dyDescent="0.2">
      <c r="A45" s="51">
        <v>39</v>
      </c>
      <c r="B45" s="52" t="s">
        <v>205</v>
      </c>
      <c r="C45" s="65">
        <v>20</v>
      </c>
      <c r="D45" s="65">
        <v>146</v>
      </c>
      <c r="E45" s="65">
        <v>5</v>
      </c>
      <c r="F45" s="65">
        <v>25</v>
      </c>
      <c r="G45" s="65">
        <v>3</v>
      </c>
      <c r="H45" s="65">
        <v>12</v>
      </c>
      <c r="I45" s="65">
        <v>4</v>
      </c>
      <c r="J45" s="65">
        <v>15</v>
      </c>
      <c r="K45" s="65">
        <v>5</v>
      </c>
      <c r="L45" s="65">
        <v>25</v>
      </c>
      <c r="M45" s="65">
        <f t="shared" si="3"/>
        <v>12</v>
      </c>
      <c r="N45" s="65">
        <f t="shared" si="4"/>
        <v>52</v>
      </c>
      <c r="O45" s="65">
        <v>2</v>
      </c>
      <c r="P45" s="65">
        <v>5</v>
      </c>
      <c r="Q45" s="65">
        <v>7</v>
      </c>
      <c r="R45" s="65">
        <v>50</v>
      </c>
      <c r="S45" s="65">
        <v>0</v>
      </c>
      <c r="T45" s="65">
        <v>0</v>
      </c>
      <c r="U45" s="65">
        <v>0</v>
      </c>
      <c r="V45" s="65">
        <v>0</v>
      </c>
      <c r="W45" s="65">
        <f t="shared" si="6"/>
        <v>26</v>
      </c>
      <c r="X45" s="65">
        <f t="shared" si="7"/>
        <v>132</v>
      </c>
      <c r="Y45" s="66">
        <f t="shared" si="8"/>
        <v>90.410958904109592</v>
      </c>
    </row>
    <row r="46" spans="1:25" x14ac:dyDescent="0.2">
      <c r="A46" s="51">
        <v>40</v>
      </c>
      <c r="B46" s="52" t="s">
        <v>74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f t="shared" si="3"/>
        <v>0</v>
      </c>
      <c r="N46" s="65">
        <f t="shared" si="4"/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5">
        <v>0</v>
      </c>
      <c r="V46" s="65">
        <v>0</v>
      </c>
      <c r="W46" s="65">
        <f t="shared" si="6"/>
        <v>0</v>
      </c>
      <c r="X46" s="65">
        <f t="shared" si="7"/>
        <v>0</v>
      </c>
      <c r="Y46" s="66" t="e">
        <f t="shared" si="8"/>
        <v>#DIV/0!</v>
      </c>
    </row>
    <row r="47" spans="1:25" x14ac:dyDescent="0.2">
      <c r="A47" s="51">
        <v>41</v>
      </c>
      <c r="B47" s="52" t="s">
        <v>206</v>
      </c>
      <c r="C47" s="65">
        <v>4</v>
      </c>
      <c r="D47" s="65">
        <v>11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f t="shared" si="3"/>
        <v>0</v>
      </c>
      <c r="N47" s="65">
        <f t="shared" si="4"/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f t="shared" si="6"/>
        <v>0</v>
      </c>
      <c r="X47" s="65">
        <f t="shared" si="7"/>
        <v>0</v>
      </c>
      <c r="Y47" s="66">
        <f t="shared" si="8"/>
        <v>0</v>
      </c>
    </row>
    <row r="48" spans="1:25" x14ac:dyDescent="0.2">
      <c r="A48" s="51">
        <v>42</v>
      </c>
      <c r="B48" s="52" t="s">
        <v>73</v>
      </c>
      <c r="C48" s="65">
        <v>740</v>
      </c>
      <c r="D48" s="65">
        <v>2690</v>
      </c>
      <c r="E48" s="65">
        <v>0</v>
      </c>
      <c r="F48" s="65">
        <v>0</v>
      </c>
      <c r="G48" s="65">
        <v>0</v>
      </c>
      <c r="H48" s="65">
        <v>0</v>
      </c>
      <c r="I48" s="65">
        <v>1</v>
      </c>
      <c r="J48" s="65">
        <v>250</v>
      </c>
      <c r="K48" s="65">
        <v>0</v>
      </c>
      <c r="L48" s="65">
        <v>0</v>
      </c>
      <c r="M48" s="65">
        <f t="shared" si="3"/>
        <v>1</v>
      </c>
      <c r="N48" s="65">
        <f t="shared" si="4"/>
        <v>250</v>
      </c>
      <c r="O48" s="65">
        <v>0</v>
      </c>
      <c r="P48" s="65">
        <v>0</v>
      </c>
      <c r="Q48" s="65">
        <v>22</v>
      </c>
      <c r="R48" s="65">
        <v>386</v>
      </c>
      <c r="S48" s="65">
        <v>374</v>
      </c>
      <c r="T48" s="65">
        <v>1273</v>
      </c>
      <c r="U48" s="65">
        <v>502</v>
      </c>
      <c r="V48" s="65">
        <v>15921</v>
      </c>
      <c r="W48" s="65">
        <f t="shared" si="6"/>
        <v>899</v>
      </c>
      <c r="X48" s="65">
        <f t="shared" si="7"/>
        <v>17830</v>
      </c>
      <c r="Y48" s="66">
        <f t="shared" si="8"/>
        <v>662.82527881040892</v>
      </c>
    </row>
    <row r="49" spans="1:29" s="69" customFormat="1" x14ac:dyDescent="0.2">
      <c r="A49" s="193"/>
      <c r="B49" s="165" t="s">
        <v>298</v>
      </c>
      <c r="C49" s="68">
        <f>SUM(C28:C48)</f>
        <v>16822</v>
      </c>
      <c r="D49" s="68">
        <f>SUM(D28:D48)</f>
        <v>80811</v>
      </c>
      <c r="E49" s="68">
        <f t="shared" ref="E49:V49" si="9">SUM(E28:E48)</f>
        <v>163</v>
      </c>
      <c r="F49" s="68">
        <f t="shared" si="9"/>
        <v>2214.81</v>
      </c>
      <c r="G49" s="68">
        <f t="shared" si="9"/>
        <v>113</v>
      </c>
      <c r="H49" s="68">
        <f t="shared" si="9"/>
        <v>6367.63</v>
      </c>
      <c r="I49" s="68">
        <f t="shared" si="9"/>
        <v>33</v>
      </c>
      <c r="J49" s="68">
        <f t="shared" si="9"/>
        <v>2374.0500000000002</v>
      </c>
      <c r="K49" s="68">
        <f t="shared" si="9"/>
        <v>69</v>
      </c>
      <c r="L49" s="68">
        <f t="shared" si="9"/>
        <v>2883</v>
      </c>
      <c r="M49" s="68">
        <f t="shared" si="3"/>
        <v>215</v>
      </c>
      <c r="N49" s="68">
        <f t="shared" si="4"/>
        <v>11624.68</v>
      </c>
      <c r="O49" s="68">
        <f t="shared" si="9"/>
        <v>34</v>
      </c>
      <c r="P49" s="68">
        <f t="shared" si="9"/>
        <v>57.1</v>
      </c>
      <c r="Q49" s="68">
        <f t="shared" si="9"/>
        <v>1111</v>
      </c>
      <c r="R49" s="68">
        <f t="shared" si="9"/>
        <v>33139.9</v>
      </c>
      <c r="S49" s="68">
        <f t="shared" si="9"/>
        <v>15440</v>
      </c>
      <c r="T49" s="68">
        <f t="shared" si="9"/>
        <v>53771.95</v>
      </c>
      <c r="U49" s="68">
        <f t="shared" si="9"/>
        <v>149216</v>
      </c>
      <c r="V49" s="68">
        <f t="shared" si="9"/>
        <v>916770.46</v>
      </c>
      <c r="W49" s="68">
        <f t="shared" ref="W49:X49" si="10">SUM(W28:W48)</f>
        <v>166179</v>
      </c>
      <c r="X49" s="68">
        <f t="shared" si="10"/>
        <v>1017578.8999999999</v>
      </c>
      <c r="Y49" s="63">
        <f t="shared" si="8"/>
        <v>1259.2083998465553</v>
      </c>
      <c r="AA49" s="73"/>
      <c r="AB49" s="73"/>
      <c r="AC49" s="72"/>
    </row>
    <row r="50" spans="1:29" x14ac:dyDescent="0.2">
      <c r="A50" s="51">
        <v>43</v>
      </c>
      <c r="B50" s="52" t="s">
        <v>43</v>
      </c>
      <c r="C50" s="65">
        <v>4081</v>
      </c>
      <c r="D50" s="65">
        <v>7490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f t="shared" si="3"/>
        <v>0</v>
      </c>
      <c r="N50" s="65">
        <f t="shared" si="4"/>
        <v>0</v>
      </c>
      <c r="O50" s="65">
        <v>0</v>
      </c>
      <c r="P50" s="65">
        <v>0</v>
      </c>
      <c r="Q50" s="65">
        <v>35</v>
      </c>
      <c r="R50" s="65">
        <v>469.34</v>
      </c>
      <c r="S50" s="65">
        <v>757</v>
      </c>
      <c r="T50" s="65">
        <v>1828.19</v>
      </c>
      <c r="U50" s="65">
        <v>3527</v>
      </c>
      <c r="V50" s="65">
        <v>6961.02</v>
      </c>
      <c r="W50" s="65">
        <f t="shared" ref="W50:X52" si="11">U50+S50+Q50+O50+M50+E50</f>
        <v>4319</v>
      </c>
      <c r="X50" s="65">
        <f t="shared" si="11"/>
        <v>9258.5500000000011</v>
      </c>
      <c r="Y50" s="66">
        <f t="shared" si="8"/>
        <v>123.61214953271029</v>
      </c>
    </row>
    <row r="51" spans="1:29" x14ac:dyDescent="0.2">
      <c r="A51" s="51">
        <v>44</v>
      </c>
      <c r="B51" s="52" t="s">
        <v>207</v>
      </c>
      <c r="C51" s="65">
        <v>2991</v>
      </c>
      <c r="D51" s="65">
        <v>5784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f t="shared" si="3"/>
        <v>0</v>
      </c>
      <c r="N51" s="65">
        <f t="shared" si="4"/>
        <v>0</v>
      </c>
      <c r="O51" s="65">
        <v>0</v>
      </c>
      <c r="P51" s="65">
        <v>0</v>
      </c>
      <c r="Q51" s="65">
        <v>0</v>
      </c>
      <c r="R51" s="65">
        <v>0</v>
      </c>
      <c r="S51" s="65">
        <v>737</v>
      </c>
      <c r="T51" s="65">
        <v>1686</v>
      </c>
      <c r="U51" s="65">
        <v>10379</v>
      </c>
      <c r="V51" s="65">
        <v>32984</v>
      </c>
      <c r="W51" s="65">
        <f t="shared" si="11"/>
        <v>11116</v>
      </c>
      <c r="X51" s="65">
        <f t="shared" si="11"/>
        <v>34670</v>
      </c>
      <c r="Y51" s="66">
        <f t="shared" si="8"/>
        <v>599.41217150760724</v>
      </c>
    </row>
    <row r="52" spans="1:29" x14ac:dyDescent="0.2">
      <c r="A52" s="51">
        <v>45</v>
      </c>
      <c r="B52" s="52" t="s">
        <v>49</v>
      </c>
      <c r="C52" s="65">
        <v>6154</v>
      </c>
      <c r="D52" s="65">
        <v>24462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f t="shared" si="3"/>
        <v>0</v>
      </c>
      <c r="N52" s="65">
        <f t="shared" si="4"/>
        <v>0</v>
      </c>
      <c r="O52" s="65">
        <v>0</v>
      </c>
      <c r="P52" s="65">
        <v>0</v>
      </c>
      <c r="Q52" s="65">
        <v>44</v>
      </c>
      <c r="R52" s="65">
        <v>337.79</v>
      </c>
      <c r="S52" s="65">
        <v>327</v>
      </c>
      <c r="T52" s="65">
        <v>415.59</v>
      </c>
      <c r="U52" s="65">
        <v>7022</v>
      </c>
      <c r="V52" s="65">
        <v>13767.54</v>
      </c>
      <c r="W52" s="65">
        <f t="shared" si="11"/>
        <v>7393</v>
      </c>
      <c r="X52" s="65">
        <f t="shared" si="11"/>
        <v>14520.920000000002</v>
      </c>
      <c r="Y52" s="66">
        <f t="shared" si="8"/>
        <v>59.361131550977035</v>
      </c>
    </row>
    <row r="53" spans="1:29" s="69" customFormat="1" x14ac:dyDescent="0.2">
      <c r="A53" s="193"/>
      <c r="B53" s="165" t="s">
        <v>308</v>
      </c>
      <c r="C53" s="68">
        <f>SUM(C50:C52)</f>
        <v>13226</v>
      </c>
      <c r="D53" s="68">
        <f>SUM(D50:D52)</f>
        <v>37736</v>
      </c>
      <c r="E53" s="68">
        <f t="shared" ref="E53:V53" si="12">SUM(E50:E52)</f>
        <v>0</v>
      </c>
      <c r="F53" s="68">
        <f t="shared" si="12"/>
        <v>0</v>
      </c>
      <c r="G53" s="68">
        <f t="shared" si="12"/>
        <v>0</v>
      </c>
      <c r="H53" s="68">
        <f t="shared" si="12"/>
        <v>0</v>
      </c>
      <c r="I53" s="68">
        <f t="shared" si="12"/>
        <v>0</v>
      </c>
      <c r="J53" s="68">
        <f t="shared" si="12"/>
        <v>0</v>
      </c>
      <c r="K53" s="68">
        <f t="shared" si="12"/>
        <v>0</v>
      </c>
      <c r="L53" s="68">
        <f t="shared" si="12"/>
        <v>0</v>
      </c>
      <c r="M53" s="68">
        <f t="shared" si="3"/>
        <v>0</v>
      </c>
      <c r="N53" s="68">
        <f t="shared" si="4"/>
        <v>0</v>
      </c>
      <c r="O53" s="68">
        <f t="shared" si="12"/>
        <v>0</v>
      </c>
      <c r="P53" s="68">
        <f t="shared" si="12"/>
        <v>0</v>
      </c>
      <c r="Q53" s="68">
        <f t="shared" si="12"/>
        <v>79</v>
      </c>
      <c r="R53" s="68">
        <f t="shared" si="12"/>
        <v>807.13</v>
      </c>
      <c r="S53" s="68">
        <f t="shared" si="12"/>
        <v>1821</v>
      </c>
      <c r="T53" s="68">
        <f t="shared" si="12"/>
        <v>3929.78</v>
      </c>
      <c r="U53" s="68">
        <f t="shared" si="12"/>
        <v>20928</v>
      </c>
      <c r="V53" s="68">
        <f t="shared" si="12"/>
        <v>53712.560000000005</v>
      </c>
      <c r="W53" s="68">
        <f t="shared" ref="W53:X53" si="13">SUM(W50:W52)</f>
        <v>22828</v>
      </c>
      <c r="X53" s="68">
        <f t="shared" si="13"/>
        <v>58449.47</v>
      </c>
      <c r="Y53" s="63">
        <f t="shared" si="8"/>
        <v>154.89047593809624</v>
      </c>
      <c r="AA53" s="73"/>
      <c r="AB53" s="73"/>
      <c r="AC53" s="72"/>
    </row>
    <row r="54" spans="1:29" x14ac:dyDescent="0.2">
      <c r="A54" s="51">
        <v>46</v>
      </c>
      <c r="B54" s="52" t="s">
        <v>299</v>
      </c>
      <c r="C54" s="65">
        <v>8</v>
      </c>
      <c r="D54" s="65">
        <v>23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f t="shared" si="3"/>
        <v>0</v>
      </c>
      <c r="N54" s="65">
        <f t="shared" si="4"/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f t="shared" ref="W54:X57" si="14">U54+S54+Q54+O54+M54+E54</f>
        <v>0</v>
      </c>
      <c r="X54" s="65">
        <f t="shared" si="14"/>
        <v>0</v>
      </c>
      <c r="Y54" s="66">
        <f t="shared" si="8"/>
        <v>0</v>
      </c>
    </row>
    <row r="55" spans="1:29" x14ac:dyDescent="0.2">
      <c r="A55" s="51">
        <v>47</v>
      </c>
      <c r="B55" s="52" t="s">
        <v>232</v>
      </c>
      <c r="C55" s="65">
        <v>6033</v>
      </c>
      <c r="D55" s="65">
        <v>22955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f t="shared" si="3"/>
        <v>0</v>
      </c>
      <c r="N55" s="65">
        <f t="shared" si="4"/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65">
        <v>0</v>
      </c>
      <c r="V55" s="65">
        <v>0</v>
      </c>
      <c r="W55" s="65">
        <f t="shared" si="14"/>
        <v>0</v>
      </c>
      <c r="X55" s="65">
        <f t="shared" si="14"/>
        <v>0</v>
      </c>
      <c r="Y55" s="66">
        <f t="shared" si="8"/>
        <v>0</v>
      </c>
    </row>
    <row r="56" spans="1:29" x14ac:dyDescent="0.2">
      <c r="A56" s="51">
        <v>48</v>
      </c>
      <c r="B56" s="52" t="s">
        <v>300</v>
      </c>
      <c r="C56" s="65">
        <v>23</v>
      </c>
      <c r="D56" s="65">
        <v>80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f t="shared" si="3"/>
        <v>0</v>
      </c>
      <c r="N56" s="65">
        <f t="shared" si="4"/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65">
        <v>0</v>
      </c>
      <c r="V56" s="65">
        <v>0</v>
      </c>
      <c r="W56" s="65">
        <f t="shared" si="14"/>
        <v>0</v>
      </c>
      <c r="X56" s="65">
        <f t="shared" si="14"/>
        <v>0</v>
      </c>
      <c r="Y56" s="66">
        <f t="shared" si="8"/>
        <v>0</v>
      </c>
    </row>
    <row r="57" spans="1:29" x14ac:dyDescent="0.2">
      <c r="A57" s="51">
        <v>49</v>
      </c>
      <c r="B57" s="52" t="s">
        <v>306</v>
      </c>
      <c r="C57" s="65">
        <v>4</v>
      </c>
      <c r="D57" s="65">
        <v>11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f t="shared" si="3"/>
        <v>0</v>
      </c>
      <c r="N57" s="65">
        <f t="shared" si="4"/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f t="shared" si="14"/>
        <v>0</v>
      </c>
      <c r="X57" s="65">
        <f t="shared" si="14"/>
        <v>0</v>
      </c>
      <c r="Y57" s="66">
        <f t="shared" si="8"/>
        <v>0</v>
      </c>
    </row>
    <row r="58" spans="1:29" s="69" customFormat="1" x14ac:dyDescent="0.2">
      <c r="A58" s="193"/>
      <c r="B58" s="165" t="s">
        <v>301</v>
      </c>
      <c r="C58" s="68">
        <f>SUM(C54:C57)</f>
        <v>6068</v>
      </c>
      <c r="D58" s="68">
        <f>SUM(D54:D57)</f>
        <v>23069</v>
      </c>
      <c r="E58" s="68">
        <f t="shared" ref="E58:V58" si="15">SUM(E54:E57)</f>
        <v>0</v>
      </c>
      <c r="F58" s="68">
        <f t="shared" si="15"/>
        <v>0</v>
      </c>
      <c r="G58" s="68">
        <f t="shared" si="15"/>
        <v>0</v>
      </c>
      <c r="H58" s="68">
        <f t="shared" si="15"/>
        <v>0</v>
      </c>
      <c r="I58" s="68">
        <f t="shared" si="15"/>
        <v>0</v>
      </c>
      <c r="J58" s="68">
        <f t="shared" si="15"/>
        <v>0</v>
      </c>
      <c r="K58" s="68">
        <f t="shared" si="15"/>
        <v>0</v>
      </c>
      <c r="L58" s="68">
        <f t="shared" si="15"/>
        <v>0</v>
      </c>
      <c r="M58" s="68">
        <f t="shared" si="3"/>
        <v>0</v>
      </c>
      <c r="N58" s="68">
        <f t="shared" si="4"/>
        <v>0</v>
      </c>
      <c r="O58" s="68">
        <f t="shared" si="15"/>
        <v>0</v>
      </c>
      <c r="P58" s="68">
        <f t="shared" si="15"/>
        <v>0</v>
      </c>
      <c r="Q58" s="68">
        <f t="shared" si="15"/>
        <v>0</v>
      </c>
      <c r="R58" s="68">
        <f t="shared" si="15"/>
        <v>0</v>
      </c>
      <c r="S58" s="68">
        <f t="shared" si="15"/>
        <v>0</v>
      </c>
      <c r="T58" s="68">
        <f t="shared" si="15"/>
        <v>0</v>
      </c>
      <c r="U58" s="68">
        <f t="shared" si="15"/>
        <v>0</v>
      </c>
      <c r="V58" s="68">
        <f t="shared" si="15"/>
        <v>0</v>
      </c>
      <c r="W58" s="68">
        <f t="shared" ref="W58:X58" si="16">SUM(W54:W57)</f>
        <v>0</v>
      </c>
      <c r="X58" s="68">
        <f t="shared" si="16"/>
        <v>0</v>
      </c>
      <c r="Y58" s="63">
        <f t="shared" si="8"/>
        <v>0</v>
      </c>
      <c r="AA58" s="73"/>
      <c r="AB58" s="73"/>
      <c r="AC58" s="72"/>
    </row>
    <row r="59" spans="1:29" s="69" customFormat="1" x14ac:dyDescent="0.2">
      <c r="A59" s="193"/>
      <c r="B59" s="165" t="s">
        <v>233</v>
      </c>
      <c r="C59" s="68">
        <f>C58+C53+C49+C27</f>
        <v>156715</v>
      </c>
      <c r="D59" s="68">
        <f>D58+D53+D49+D27</f>
        <v>507646</v>
      </c>
      <c r="E59" s="68">
        <f t="shared" ref="E59:V59" si="17">E58+E53+E49+E27</f>
        <v>5040</v>
      </c>
      <c r="F59" s="68">
        <f t="shared" si="17"/>
        <v>52621.45</v>
      </c>
      <c r="G59" s="68">
        <f t="shared" si="17"/>
        <v>899</v>
      </c>
      <c r="H59" s="68">
        <f t="shared" si="17"/>
        <v>18997.14</v>
      </c>
      <c r="I59" s="68">
        <f t="shared" si="17"/>
        <v>709</v>
      </c>
      <c r="J59" s="68">
        <f t="shared" si="17"/>
        <v>69306.13</v>
      </c>
      <c r="K59" s="68">
        <f t="shared" si="17"/>
        <v>462</v>
      </c>
      <c r="L59" s="68">
        <f t="shared" si="17"/>
        <v>27238.53</v>
      </c>
      <c r="M59" s="68">
        <f t="shared" si="3"/>
        <v>2070</v>
      </c>
      <c r="N59" s="68">
        <f t="shared" si="4"/>
        <v>115541.8</v>
      </c>
      <c r="O59" s="68">
        <f t="shared" si="17"/>
        <v>1286</v>
      </c>
      <c r="P59" s="68">
        <f t="shared" si="17"/>
        <v>8652.06</v>
      </c>
      <c r="Q59" s="68">
        <f t="shared" si="17"/>
        <v>9837</v>
      </c>
      <c r="R59" s="68">
        <f t="shared" si="17"/>
        <v>164301.41999999998</v>
      </c>
      <c r="S59" s="68">
        <f t="shared" si="17"/>
        <v>311061</v>
      </c>
      <c r="T59" s="68">
        <f t="shared" si="17"/>
        <v>1241242.6199999999</v>
      </c>
      <c r="U59" s="68">
        <f t="shared" si="17"/>
        <v>257499</v>
      </c>
      <c r="V59" s="68">
        <f t="shared" si="17"/>
        <v>3610963.02</v>
      </c>
      <c r="W59" s="68">
        <f t="shared" ref="W59:X59" si="18">W58+W53+W49+W27</f>
        <v>586793</v>
      </c>
      <c r="X59" s="68">
        <f t="shared" si="18"/>
        <v>5193322.37</v>
      </c>
      <c r="Y59" s="63">
        <f t="shared" si="8"/>
        <v>1023.0204453497122</v>
      </c>
      <c r="AA59" s="73"/>
      <c r="AB59" s="73"/>
      <c r="AC59" s="72"/>
    </row>
    <row r="61" spans="1:29" x14ac:dyDescent="0.2">
      <c r="P61" s="72" t="s">
        <v>1086</v>
      </c>
    </row>
    <row r="63" spans="1:29" x14ac:dyDescent="0.2">
      <c r="B63" s="241"/>
    </row>
    <row r="66" spans="23:25" x14ac:dyDescent="0.2">
      <c r="W66" s="72"/>
      <c r="X66" s="72"/>
      <c r="Y66" s="72"/>
    </row>
  </sheetData>
  <mergeCells count="20">
    <mergeCell ref="Z4:AA4"/>
    <mergeCell ref="AB4:AC4"/>
    <mergeCell ref="Y3:Y5"/>
    <mergeCell ref="C4:C5"/>
    <mergeCell ref="D4:D5"/>
    <mergeCell ref="G4:H4"/>
    <mergeCell ref="I4:J4"/>
    <mergeCell ref="K4:L4"/>
    <mergeCell ref="M4:N4"/>
    <mergeCell ref="W3:X4"/>
    <mergeCell ref="A1:X1"/>
    <mergeCell ref="A3:A5"/>
    <mergeCell ref="B3:B5"/>
    <mergeCell ref="C3:D3"/>
    <mergeCell ref="E3:F4"/>
    <mergeCell ref="G3:N3"/>
    <mergeCell ref="O3:P4"/>
    <mergeCell ref="Q3:R4"/>
    <mergeCell ref="S3:T4"/>
    <mergeCell ref="U3:V4"/>
  </mergeCells>
  <pageMargins left="1.45" right="0.7" top="0.25" bottom="0.25" header="0.3" footer="0.3"/>
  <pageSetup paperSize="9" scale="5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G60"/>
  <sheetViews>
    <sheetView zoomScaleNormal="10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D60" sqref="D60"/>
    </sheetView>
  </sheetViews>
  <sheetFormatPr defaultColWidth="9.140625" defaultRowHeight="15" x14ac:dyDescent="0.2"/>
  <cols>
    <col min="1" max="1" width="6" style="86" customWidth="1"/>
    <col min="2" max="2" width="29.140625" style="34" customWidth="1"/>
    <col min="3" max="3" width="10.140625" style="34" customWidth="1"/>
    <col min="4" max="4" width="11.5703125" style="34" bestFit="1" customWidth="1"/>
    <col min="5" max="5" width="11.5703125" style="34" customWidth="1"/>
    <col min="6" max="6" width="13.42578125" style="34" bestFit="1" customWidth="1"/>
    <col min="7" max="7" width="9.5703125" style="35" bestFit="1" customWidth="1"/>
    <col min="8" max="16384" width="9.140625" style="34"/>
  </cols>
  <sheetData>
    <row r="1" spans="1:7" ht="18.75" customHeight="1" x14ac:dyDescent="0.2">
      <c r="A1" s="465" t="s">
        <v>739</v>
      </c>
      <c r="B1" s="465"/>
      <c r="C1" s="465"/>
      <c r="D1" s="465"/>
      <c r="E1" s="465"/>
      <c r="F1" s="465"/>
      <c r="G1" s="465"/>
    </row>
    <row r="2" spans="1:7" x14ac:dyDescent="0.2">
      <c r="A2" s="470" t="s">
        <v>111</v>
      </c>
      <c r="B2" s="470"/>
      <c r="C2" s="470"/>
      <c r="D2" s="470"/>
      <c r="E2" s="470"/>
      <c r="F2" s="470"/>
    </row>
    <row r="3" spans="1:7" ht="25.5" customHeight="1" x14ac:dyDescent="0.2">
      <c r="B3" s="40" t="s">
        <v>12</v>
      </c>
      <c r="C3" s="471"/>
      <c r="D3" s="471"/>
      <c r="E3" s="475" t="s">
        <v>41</v>
      </c>
      <c r="F3" s="475"/>
    </row>
    <row r="4" spans="1:7" ht="15" customHeight="1" x14ac:dyDescent="0.2">
      <c r="A4" s="472" t="s">
        <v>161</v>
      </c>
      <c r="B4" s="472" t="s">
        <v>3</v>
      </c>
      <c r="C4" s="466" t="s">
        <v>39</v>
      </c>
      <c r="D4" s="467"/>
      <c r="E4" s="466" t="s">
        <v>13</v>
      </c>
      <c r="F4" s="467"/>
      <c r="G4" s="468" t="s">
        <v>112</v>
      </c>
    </row>
    <row r="5" spans="1:7" x14ac:dyDescent="0.2">
      <c r="A5" s="473"/>
      <c r="B5" s="474"/>
      <c r="C5" s="93" t="s">
        <v>30</v>
      </c>
      <c r="D5" s="93" t="s">
        <v>17</v>
      </c>
      <c r="E5" s="93" t="s">
        <v>30</v>
      </c>
      <c r="F5" s="87" t="s">
        <v>17</v>
      </c>
      <c r="G5" s="469"/>
    </row>
    <row r="6" spans="1:7" ht="15" customHeight="1" x14ac:dyDescent="0.2">
      <c r="A6" s="51">
        <v>1</v>
      </c>
      <c r="B6" s="52" t="s">
        <v>52</v>
      </c>
      <c r="C6" s="116">
        <v>14669</v>
      </c>
      <c r="D6" s="56">
        <v>51340</v>
      </c>
      <c r="E6" s="116">
        <f>'Pri Sec_outstanding_6'!O6+NPS_OS_8!U6</f>
        <v>171845</v>
      </c>
      <c r="F6" s="116">
        <f>'CD Ratio_3'!F6</f>
        <v>809245</v>
      </c>
      <c r="G6" s="120">
        <f>D6*100/F6</f>
        <v>6.344185011955588</v>
      </c>
    </row>
    <row r="7" spans="1:7" ht="15" customHeight="1" x14ac:dyDescent="0.2">
      <c r="A7" s="51">
        <v>2</v>
      </c>
      <c r="B7" s="52" t="s">
        <v>53</v>
      </c>
      <c r="C7" s="139">
        <v>361</v>
      </c>
      <c r="D7" s="139">
        <v>5337</v>
      </c>
      <c r="E7" s="116">
        <f>'Pri Sec_outstanding_6'!O7+NPS_OS_8!U7</f>
        <v>11635</v>
      </c>
      <c r="F7" s="116">
        <f>'CD Ratio_3'!F7</f>
        <v>95962</v>
      </c>
      <c r="G7" s="120">
        <f t="shared" ref="G7:G59" si="0">D7*100/F7</f>
        <v>5.5615764573476998</v>
      </c>
    </row>
    <row r="8" spans="1:7" ht="15" customHeight="1" x14ac:dyDescent="0.2">
      <c r="A8" s="51">
        <v>3</v>
      </c>
      <c r="B8" s="52" t="s">
        <v>54</v>
      </c>
      <c r="C8" s="139">
        <v>21086</v>
      </c>
      <c r="D8" s="139">
        <v>153290.29999999999</v>
      </c>
      <c r="E8" s="116">
        <f>'Pri Sec_outstanding_6'!O8+NPS_OS_8!U8</f>
        <v>103922</v>
      </c>
      <c r="F8" s="116">
        <f>'CD Ratio_3'!F8</f>
        <v>948094.8</v>
      </c>
      <c r="G8" s="120">
        <f t="shared" si="0"/>
        <v>16.16824604459385</v>
      </c>
    </row>
    <row r="9" spans="1:7" ht="15" customHeight="1" x14ac:dyDescent="0.2">
      <c r="A9" s="51">
        <v>4</v>
      </c>
      <c r="B9" s="52" t="s">
        <v>55</v>
      </c>
      <c r="C9" s="139">
        <v>60112</v>
      </c>
      <c r="D9" s="139">
        <v>123709</v>
      </c>
      <c r="E9" s="116">
        <f>'Pri Sec_outstanding_6'!O9+NPS_OS_8!U9</f>
        <v>689658</v>
      </c>
      <c r="F9" s="116">
        <f>'CD Ratio_3'!F9</f>
        <v>1985849</v>
      </c>
      <c r="G9" s="120">
        <f t="shared" si="0"/>
        <v>6.2295270184188221</v>
      </c>
    </row>
    <row r="10" spans="1:7" ht="15" customHeight="1" x14ac:dyDescent="0.2">
      <c r="A10" s="51">
        <v>5</v>
      </c>
      <c r="B10" s="52" t="s">
        <v>56</v>
      </c>
      <c r="C10" s="139">
        <v>23878</v>
      </c>
      <c r="D10" s="139">
        <v>74857</v>
      </c>
      <c r="E10" s="116">
        <f>'Pri Sec_outstanding_6'!O10+NPS_OS_8!U10</f>
        <v>103278</v>
      </c>
      <c r="F10" s="116">
        <f>'CD Ratio_3'!F10</f>
        <v>321717</v>
      </c>
      <c r="G10" s="120">
        <f t="shared" si="0"/>
        <v>23.26796532356077</v>
      </c>
    </row>
    <row r="11" spans="1:7" ht="15" customHeight="1" x14ac:dyDescent="0.2">
      <c r="A11" s="51">
        <v>6</v>
      </c>
      <c r="B11" s="52" t="s">
        <v>57</v>
      </c>
      <c r="C11" s="139">
        <v>8256</v>
      </c>
      <c r="D11" s="139">
        <v>41351</v>
      </c>
      <c r="E11" s="116">
        <f>'Pri Sec_outstanding_6'!O11+NPS_OS_8!U11</f>
        <v>105023</v>
      </c>
      <c r="F11" s="116">
        <f>'CD Ratio_3'!F11</f>
        <v>492107.78</v>
      </c>
      <c r="G11" s="120">
        <f t="shared" si="0"/>
        <v>8.4028340295696999</v>
      </c>
    </row>
    <row r="12" spans="1:7" ht="15" customHeight="1" x14ac:dyDescent="0.2">
      <c r="A12" s="51">
        <v>7</v>
      </c>
      <c r="B12" s="52" t="s">
        <v>58</v>
      </c>
      <c r="C12" s="139">
        <v>80119</v>
      </c>
      <c r="D12" s="139">
        <v>142792</v>
      </c>
      <c r="E12" s="116">
        <f>'Pri Sec_outstanding_6'!O12+NPS_OS_8!U12</f>
        <v>560593</v>
      </c>
      <c r="F12" s="116">
        <f>'CD Ratio_3'!F12</f>
        <v>1364514</v>
      </c>
      <c r="G12" s="120">
        <f t="shared" si="0"/>
        <v>10.464678266401078</v>
      </c>
    </row>
    <row r="13" spans="1:7" ht="15" customHeight="1" x14ac:dyDescent="0.2">
      <c r="A13" s="51">
        <v>8</v>
      </c>
      <c r="B13" s="52" t="s">
        <v>45</v>
      </c>
      <c r="C13" s="139">
        <v>1852</v>
      </c>
      <c r="D13" s="139">
        <v>15988.89</v>
      </c>
      <c r="E13" s="116">
        <f>'Pri Sec_outstanding_6'!O13+NPS_OS_8!U13</f>
        <v>27638</v>
      </c>
      <c r="F13" s="116">
        <f>'CD Ratio_3'!F13</f>
        <v>326183</v>
      </c>
      <c r="G13" s="120">
        <f t="shared" si="0"/>
        <v>4.9018158518377719</v>
      </c>
    </row>
    <row r="14" spans="1:7" ht="15" customHeight="1" x14ac:dyDescent="0.2">
      <c r="A14" s="51">
        <v>9</v>
      </c>
      <c r="B14" s="52" t="s">
        <v>46</v>
      </c>
      <c r="C14" s="139">
        <v>9066</v>
      </c>
      <c r="D14" s="139">
        <v>30295</v>
      </c>
      <c r="E14" s="116">
        <f>'Pri Sec_outstanding_6'!O14+NPS_OS_8!U14</f>
        <v>35136</v>
      </c>
      <c r="F14" s="116">
        <f>'CD Ratio_3'!F14</f>
        <v>168356.04</v>
      </c>
      <c r="G14" s="120">
        <f t="shared" si="0"/>
        <v>17.994602391455629</v>
      </c>
    </row>
    <row r="15" spans="1:7" ht="15" customHeight="1" x14ac:dyDescent="0.2">
      <c r="A15" s="51">
        <v>10</v>
      </c>
      <c r="B15" s="52" t="s">
        <v>78</v>
      </c>
      <c r="C15" s="139">
        <v>8589</v>
      </c>
      <c r="D15" s="139">
        <v>105152</v>
      </c>
      <c r="E15" s="116">
        <f>'Pri Sec_outstanding_6'!O15+NPS_OS_8!U15</f>
        <v>62902</v>
      </c>
      <c r="F15" s="116">
        <f>'CD Ratio_3'!F15</f>
        <v>438786</v>
      </c>
      <c r="G15" s="120">
        <f t="shared" si="0"/>
        <v>23.964301504605888</v>
      </c>
    </row>
    <row r="16" spans="1:7" ht="15" customHeight="1" x14ac:dyDescent="0.2">
      <c r="A16" s="51">
        <v>11</v>
      </c>
      <c r="B16" s="52" t="s">
        <v>59</v>
      </c>
      <c r="C16" s="139">
        <v>749</v>
      </c>
      <c r="D16" s="139">
        <v>15259</v>
      </c>
      <c r="E16" s="116">
        <f>'Pri Sec_outstanding_6'!O16+NPS_OS_8!U16</f>
        <v>11761</v>
      </c>
      <c r="F16" s="116">
        <f>'CD Ratio_3'!F16</f>
        <v>45220.88</v>
      </c>
      <c r="G16" s="120">
        <f t="shared" si="0"/>
        <v>33.743261962173229</v>
      </c>
    </row>
    <row r="17" spans="1:7" ht="15" customHeight="1" x14ac:dyDescent="0.2">
      <c r="A17" s="51">
        <v>12</v>
      </c>
      <c r="B17" s="52" t="s">
        <v>60</v>
      </c>
      <c r="C17" s="139">
        <v>1134</v>
      </c>
      <c r="D17" s="139">
        <v>23953.35</v>
      </c>
      <c r="E17" s="116">
        <f>'Pri Sec_outstanding_6'!O17+NPS_OS_8!U17</f>
        <v>21742</v>
      </c>
      <c r="F17" s="116">
        <f>'CD Ratio_3'!F17</f>
        <v>125901</v>
      </c>
      <c r="G17" s="120">
        <f t="shared" si="0"/>
        <v>19.025543879715013</v>
      </c>
    </row>
    <row r="18" spans="1:7" ht="15" customHeight="1" x14ac:dyDescent="0.2">
      <c r="A18" s="51">
        <v>13</v>
      </c>
      <c r="B18" s="52" t="s">
        <v>190</v>
      </c>
      <c r="C18" s="139">
        <v>8353</v>
      </c>
      <c r="D18" s="139">
        <v>43878</v>
      </c>
      <c r="E18" s="116">
        <f>'Pri Sec_outstanding_6'!O18+NPS_OS_8!U18</f>
        <v>36193</v>
      </c>
      <c r="F18" s="116">
        <f>'CD Ratio_3'!F18</f>
        <v>239141</v>
      </c>
      <c r="G18" s="120">
        <f t="shared" si="0"/>
        <v>18.348171162619543</v>
      </c>
    </row>
    <row r="19" spans="1:7" ht="15" customHeight="1" x14ac:dyDescent="0.2">
      <c r="A19" s="51">
        <v>14</v>
      </c>
      <c r="B19" s="52" t="s">
        <v>191</v>
      </c>
      <c r="C19" s="139">
        <v>5167</v>
      </c>
      <c r="D19" s="139">
        <v>5240</v>
      </c>
      <c r="E19" s="116">
        <f>'Pri Sec_outstanding_6'!O19+NPS_OS_8!U19</f>
        <v>16811</v>
      </c>
      <c r="F19" s="116">
        <f>'CD Ratio_3'!F19</f>
        <v>69068</v>
      </c>
      <c r="G19" s="120">
        <f t="shared" si="0"/>
        <v>7.5867261249782825</v>
      </c>
    </row>
    <row r="20" spans="1:7" ht="15" customHeight="1" x14ac:dyDescent="0.2">
      <c r="A20" s="51">
        <v>15</v>
      </c>
      <c r="B20" s="52" t="s">
        <v>61</v>
      </c>
      <c r="C20" s="139">
        <v>14775</v>
      </c>
      <c r="D20" s="139">
        <v>165367</v>
      </c>
      <c r="E20" s="116">
        <f>'Pri Sec_outstanding_6'!O20+NPS_OS_8!U20</f>
        <v>349844</v>
      </c>
      <c r="F20" s="116">
        <f>'CD Ratio_3'!F20</f>
        <v>1653458.41</v>
      </c>
      <c r="G20" s="120">
        <f t="shared" si="0"/>
        <v>10.00127968141636</v>
      </c>
    </row>
    <row r="21" spans="1:7" ht="15" customHeight="1" x14ac:dyDescent="0.2">
      <c r="A21" s="51">
        <v>16</v>
      </c>
      <c r="B21" s="52" t="s">
        <v>67</v>
      </c>
      <c r="C21" s="139">
        <v>100327</v>
      </c>
      <c r="D21" s="139">
        <v>271225</v>
      </c>
      <c r="E21" s="116">
        <f>'Pri Sec_outstanding_6'!O21+NPS_OS_8!U21</f>
        <v>1417775</v>
      </c>
      <c r="F21" s="116">
        <f>'CD Ratio_3'!F21</f>
        <v>6647360</v>
      </c>
      <c r="G21" s="120">
        <f t="shared" si="0"/>
        <v>4.0801912338131228</v>
      </c>
    </row>
    <row r="22" spans="1:7" ht="15" customHeight="1" x14ac:dyDescent="0.2">
      <c r="A22" s="51">
        <v>17</v>
      </c>
      <c r="B22" s="52" t="s">
        <v>62</v>
      </c>
      <c r="C22" s="139">
        <v>11556</v>
      </c>
      <c r="D22" s="139">
        <v>26875</v>
      </c>
      <c r="E22" s="116">
        <f>'Pri Sec_outstanding_6'!O22+NPS_OS_8!U22</f>
        <v>52796</v>
      </c>
      <c r="F22" s="116">
        <f>'CD Ratio_3'!F22</f>
        <v>167153</v>
      </c>
      <c r="G22" s="120">
        <f t="shared" si="0"/>
        <v>16.078084150448991</v>
      </c>
    </row>
    <row r="23" spans="1:7" ht="15" customHeight="1" x14ac:dyDescent="0.2">
      <c r="A23" s="51">
        <v>18</v>
      </c>
      <c r="B23" s="52" t="s">
        <v>192</v>
      </c>
      <c r="C23" s="139">
        <v>19684</v>
      </c>
      <c r="D23" s="139">
        <v>68976.850000000006</v>
      </c>
      <c r="E23" s="116">
        <f>'Pri Sec_outstanding_6'!O23+NPS_OS_8!U23</f>
        <v>158077</v>
      </c>
      <c r="F23" s="116">
        <f>'CD Ratio_3'!F23</f>
        <v>478102.39</v>
      </c>
      <c r="G23" s="120">
        <f t="shared" si="0"/>
        <v>14.427212965825166</v>
      </c>
    </row>
    <row r="24" spans="1:7" ht="15" customHeight="1" x14ac:dyDescent="0.2">
      <c r="A24" s="51">
        <v>19</v>
      </c>
      <c r="B24" s="52" t="s">
        <v>63</v>
      </c>
      <c r="C24" s="139">
        <v>46107</v>
      </c>
      <c r="D24" s="139">
        <v>94733</v>
      </c>
      <c r="E24" s="116">
        <f>'Pri Sec_outstanding_6'!O24+NPS_OS_8!U24</f>
        <v>260550</v>
      </c>
      <c r="F24" s="116">
        <f>'CD Ratio_3'!F24</f>
        <v>1041715</v>
      </c>
      <c r="G24" s="120">
        <f t="shared" si="0"/>
        <v>9.0939460409037025</v>
      </c>
    </row>
    <row r="25" spans="1:7" ht="15" customHeight="1" x14ac:dyDescent="0.2">
      <c r="A25" s="51">
        <v>20</v>
      </c>
      <c r="B25" s="52" t="s">
        <v>64</v>
      </c>
      <c r="C25" s="139">
        <v>232</v>
      </c>
      <c r="D25" s="139">
        <v>13211.3</v>
      </c>
      <c r="E25" s="116">
        <f>'Pri Sec_outstanding_6'!O25+NPS_OS_8!U25</f>
        <v>3073</v>
      </c>
      <c r="F25" s="116">
        <f>'CD Ratio_3'!F25</f>
        <v>36277</v>
      </c>
      <c r="G25" s="120">
        <f t="shared" si="0"/>
        <v>36.41784050500317</v>
      </c>
    </row>
    <row r="26" spans="1:7" ht="15" customHeight="1" x14ac:dyDescent="0.2">
      <c r="A26" s="51">
        <v>21</v>
      </c>
      <c r="B26" s="52" t="s">
        <v>47</v>
      </c>
      <c r="C26" s="139">
        <v>1597</v>
      </c>
      <c r="D26" s="139">
        <v>4284</v>
      </c>
      <c r="E26" s="116">
        <f>'Pri Sec_outstanding_6'!O26+NPS_OS_8!U26</f>
        <v>27381</v>
      </c>
      <c r="F26" s="116">
        <f>'CD Ratio_3'!F26</f>
        <v>104598</v>
      </c>
      <c r="G26" s="120">
        <f t="shared" si="0"/>
        <v>4.0956806057477202</v>
      </c>
    </row>
    <row r="27" spans="1:7" s="40" customFormat="1" ht="15" customHeight="1" x14ac:dyDescent="0.2">
      <c r="A27" s="197"/>
      <c r="B27" s="165" t="s">
        <v>307</v>
      </c>
      <c r="C27" s="198">
        <f>SUM(C6:C26)</f>
        <v>437669</v>
      </c>
      <c r="D27" s="198">
        <f t="shared" ref="D27:F27" si="1">SUM(D6:D26)</f>
        <v>1477114.6900000002</v>
      </c>
      <c r="E27" s="198">
        <f t="shared" si="1"/>
        <v>4227633</v>
      </c>
      <c r="F27" s="198">
        <f t="shared" si="1"/>
        <v>17558809.300000001</v>
      </c>
      <c r="G27" s="199">
        <f t="shared" si="0"/>
        <v>8.4123852862847617</v>
      </c>
    </row>
    <row r="28" spans="1:7" ht="15" customHeight="1" x14ac:dyDescent="0.2">
      <c r="A28" s="51">
        <v>22</v>
      </c>
      <c r="B28" s="52" t="s">
        <v>44</v>
      </c>
      <c r="C28" s="139">
        <v>15247</v>
      </c>
      <c r="D28" s="139">
        <v>46499.67</v>
      </c>
      <c r="E28" s="116">
        <f>'Pri Sec_outstanding_6'!O28+NPS_OS_8!U28</f>
        <v>199840</v>
      </c>
      <c r="F28" s="116">
        <f>'CD Ratio_3'!F28</f>
        <v>685505.22</v>
      </c>
      <c r="G28" s="120">
        <f t="shared" si="0"/>
        <v>6.7832700092349407</v>
      </c>
    </row>
    <row r="29" spans="1:7" ht="15" customHeight="1" x14ac:dyDescent="0.2">
      <c r="A29" s="51">
        <v>23</v>
      </c>
      <c r="B29" s="52" t="s">
        <v>193</v>
      </c>
      <c r="C29" s="139">
        <v>11493</v>
      </c>
      <c r="D29" s="139">
        <v>1493.2</v>
      </c>
      <c r="E29" s="116">
        <f>'Pri Sec_outstanding_6'!O29+NPS_OS_8!U29</f>
        <v>163702</v>
      </c>
      <c r="F29" s="116">
        <f>'CD Ratio_3'!F29</f>
        <v>78120.429999999993</v>
      </c>
      <c r="G29" s="120">
        <f t="shared" si="0"/>
        <v>1.911407809711237</v>
      </c>
    </row>
    <row r="30" spans="1:7" ht="15" customHeight="1" x14ac:dyDescent="0.2">
      <c r="A30" s="51">
        <v>24</v>
      </c>
      <c r="B30" s="52" t="s">
        <v>194</v>
      </c>
      <c r="C30" s="139">
        <v>0</v>
      </c>
      <c r="D30" s="139">
        <v>0</v>
      </c>
      <c r="E30" s="116">
        <f>'Pri Sec_outstanding_6'!O30+NPS_OS_8!U30</f>
        <v>342</v>
      </c>
      <c r="F30" s="116">
        <f>'CD Ratio_3'!F30</f>
        <v>884.12</v>
      </c>
      <c r="G30" s="120">
        <f t="shared" si="0"/>
        <v>0</v>
      </c>
    </row>
    <row r="31" spans="1:7" ht="15" customHeight="1" x14ac:dyDescent="0.2">
      <c r="A31" s="51">
        <v>25</v>
      </c>
      <c r="B31" s="52" t="s">
        <v>48</v>
      </c>
      <c r="C31" s="139">
        <v>0</v>
      </c>
      <c r="D31" s="139">
        <v>0</v>
      </c>
      <c r="E31" s="116">
        <f>'Pri Sec_outstanding_6'!O31+NPS_OS_8!U31</f>
        <v>3814</v>
      </c>
      <c r="F31" s="116">
        <f>'CD Ratio_3'!F31</f>
        <v>10704</v>
      </c>
      <c r="G31" s="120">
        <f t="shared" si="0"/>
        <v>0</v>
      </c>
    </row>
    <row r="32" spans="1:7" ht="15" customHeight="1" x14ac:dyDescent="0.2">
      <c r="A32" s="51">
        <v>26</v>
      </c>
      <c r="B32" s="52" t="s">
        <v>195</v>
      </c>
      <c r="C32" s="139">
        <v>1925</v>
      </c>
      <c r="D32" s="139">
        <v>2565</v>
      </c>
      <c r="E32" s="116">
        <f>'Pri Sec_outstanding_6'!O32+NPS_OS_8!U32</f>
        <v>45463</v>
      </c>
      <c r="F32" s="116">
        <f>'CD Ratio_3'!F32</f>
        <v>73385</v>
      </c>
      <c r="G32" s="120">
        <f t="shared" si="0"/>
        <v>3.4952646998705457</v>
      </c>
    </row>
    <row r="33" spans="1:7" ht="15" customHeight="1" x14ac:dyDescent="0.2">
      <c r="A33" s="51">
        <v>27</v>
      </c>
      <c r="B33" s="52" t="s">
        <v>196</v>
      </c>
      <c r="C33" s="139">
        <v>0</v>
      </c>
      <c r="D33" s="139">
        <v>0</v>
      </c>
      <c r="E33" s="116">
        <f>'Pri Sec_outstanding_6'!O33+NPS_OS_8!U33</f>
        <v>37</v>
      </c>
      <c r="F33" s="116">
        <f>'CD Ratio_3'!F33</f>
        <v>54</v>
      </c>
      <c r="G33" s="120">
        <f t="shared" si="0"/>
        <v>0</v>
      </c>
    </row>
    <row r="34" spans="1:7" ht="15" customHeight="1" x14ac:dyDescent="0.2">
      <c r="A34" s="51">
        <v>28</v>
      </c>
      <c r="B34" s="52" t="s">
        <v>197</v>
      </c>
      <c r="C34" s="139">
        <v>35</v>
      </c>
      <c r="D34" s="139">
        <v>1182</v>
      </c>
      <c r="E34" s="116">
        <f>'Pri Sec_outstanding_6'!O34+NPS_OS_8!U34</f>
        <v>8024</v>
      </c>
      <c r="F34" s="116">
        <f>'CD Ratio_3'!F34</f>
        <v>24967</v>
      </c>
      <c r="G34" s="120">
        <f t="shared" si="0"/>
        <v>4.7342492089558217</v>
      </c>
    </row>
    <row r="35" spans="1:7" ht="15" customHeight="1" x14ac:dyDescent="0.2">
      <c r="A35" s="51">
        <v>29</v>
      </c>
      <c r="B35" s="52" t="s">
        <v>68</v>
      </c>
      <c r="C35" s="139">
        <v>38382</v>
      </c>
      <c r="D35" s="139">
        <v>55986</v>
      </c>
      <c r="E35" s="116">
        <f>'Pri Sec_outstanding_6'!O35+NPS_OS_8!U35</f>
        <v>670371</v>
      </c>
      <c r="F35" s="116">
        <f>'CD Ratio_3'!F35</f>
        <v>1500735</v>
      </c>
      <c r="G35" s="120">
        <f t="shared" si="0"/>
        <v>3.7305720197103418</v>
      </c>
    </row>
    <row r="36" spans="1:7" ht="15" customHeight="1" x14ac:dyDescent="0.2">
      <c r="A36" s="51">
        <v>30</v>
      </c>
      <c r="B36" s="52" t="s">
        <v>69</v>
      </c>
      <c r="C36" s="139">
        <v>9893</v>
      </c>
      <c r="D36" s="139">
        <v>115206</v>
      </c>
      <c r="E36" s="116">
        <f>'Pri Sec_outstanding_6'!O36+NPS_OS_8!U36</f>
        <v>244798</v>
      </c>
      <c r="F36" s="116">
        <f>'CD Ratio_3'!F36</f>
        <v>1351226</v>
      </c>
      <c r="G36" s="120">
        <f t="shared" si="0"/>
        <v>8.5260348749950037</v>
      </c>
    </row>
    <row r="37" spans="1:7" ht="15" customHeight="1" x14ac:dyDescent="0.2">
      <c r="A37" s="51">
        <v>31</v>
      </c>
      <c r="B37" s="52" t="s">
        <v>198</v>
      </c>
      <c r="C37" s="139">
        <v>5591</v>
      </c>
      <c r="D37" s="139">
        <v>481.11</v>
      </c>
      <c r="E37" s="116">
        <f>'Pri Sec_outstanding_6'!O37+NPS_OS_8!U37</f>
        <v>133168</v>
      </c>
      <c r="F37" s="116">
        <f>'CD Ratio_3'!F37</f>
        <v>35843.96</v>
      </c>
      <c r="G37" s="120">
        <f t="shared" si="0"/>
        <v>1.3422345075711501</v>
      </c>
    </row>
    <row r="38" spans="1:7" ht="15" customHeight="1" x14ac:dyDescent="0.2">
      <c r="A38" s="51">
        <v>32</v>
      </c>
      <c r="B38" s="52" t="s">
        <v>199</v>
      </c>
      <c r="C38" s="139">
        <v>2154</v>
      </c>
      <c r="D38" s="139">
        <v>673.17</v>
      </c>
      <c r="E38" s="116">
        <f>'Pri Sec_outstanding_6'!O38+NPS_OS_8!U38</f>
        <v>133250</v>
      </c>
      <c r="F38" s="116">
        <f>'CD Ratio_3'!F38</f>
        <v>334442</v>
      </c>
      <c r="G38" s="120">
        <f t="shared" si="0"/>
        <v>0.20128153760592271</v>
      </c>
    </row>
    <row r="39" spans="1:7" ht="15" customHeight="1" x14ac:dyDescent="0.2">
      <c r="A39" s="51">
        <v>33</v>
      </c>
      <c r="B39" s="52" t="s">
        <v>200</v>
      </c>
      <c r="C39" s="139">
        <v>96</v>
      </c>
      <c r="D39" s="139">
        <v>382</v>
      </c>
      <c r="E39" s="116">
        <f>'Pri Sec_outstanding_6'!O39+NPS_OS_8!U39</f>
        <v>568</v>
      </c>
      <c r="F39" s="116">
        <f>'CD Ratio_3'!F39</f>
        <v>3141</v>
      </c>
      <c r="G39" s="120">
        <f t="shared" si="0"/>
        <v>12.161731932505571</v>
      </c>
    </row>
    <row r="40" spans="1:7" ht="15" customHeight="1" x14ac:dyDescent="0.2">
      <c r="A40" s="51">
        <v>34</v>
      </c>
      <c r="B40" s="52" t="s">
        <v>201</v>
      </c>
      <c r="C40" s="139">
        <v>137</v>
      </c>
      <c r="D40" s="139">
        <v>724.23</v>
      </c>
      <c r="E40" s="116">
        <f>'Pri Sec_outstanding_6'!O40+NPS_OS_8!U40</f>
        <v>2480</v>
      </c>
      <c r="F40" s="116">
        <f>'CD Ratio_3'!F40</f>
        <v>36662</v>
      </c>
      <c r="G40" s="120">
        <f t="shared" si="0"/>
        <v>1.975424144891168</v>
      </c>
    </row>
    <row r="41" spans="1:7" ht="15" customHeight="1" x14ac:dyDescent="0.2">
      <c r="A41" s="51">
        <v>35</v>
      </c>
      <c r="B41" s="52" t="s">
        <v>202</v>
      </c>
      <c r="C41" s="139">
        <v>0</v>
      </c>
      <c r="D41" s="139">
        <v>0</v>
      </c>
      <c r="E41" s="116">
        <f>'Pri Sec_outstanding_6'!O41+NPS_OS_8!U41</f>
        <v>3470</v>
      </c>
      <c r="F41" s="116">
        <f>'CD Ratio_3'!F41</f>
        <v>10411</v>
      </c>
      <c r="G41" s="120">
        <f t="shared" si="0"/>
        <v>0</v>
      </c>
    </row>
    <row r="42" spans="1:7" ht="15" customHeight="1" x14ac:dyDescent="0.2">
      <c r="A42" s="51">
        <v>36</v>
      </c>
      <c r="B42" s="52" t="s">
        <v>70</v>
      </c>
      <c r="C42" s="139">
        <v>1964</v>
      </c>
      <c r="D42" s="139">
        <v>6381</v>
      </c>
      <c r="E42" s="116">
        <f>'Pri Sec_outstanding_6'!O42+NPS_OS_8!U42</f>
        <v>43020</v>
      </c>
      <c r="F42" s="116">
        <f>'CD Ratio_3'!F42</f>
        <v>305936</v>
      </c>
      <c r="G42" s="120">
        <f t="shared" si="0"/>
        <v>2.0857303488311283</v>
      </c>
    </row>
    <row r="43" spans="1:7" ht="15" customHeight="1" x14ac:dyDescent="0.2">
      <c r="A43" s="51">
        <v>37</v>
      </c>
      <c r="B43" s="52" t="s">
        <v>203</v>
      </c>
      <c r="C43" s="139">
        <v>8</v>
      </c>
      <c r="D43" s="139">
        <v>61</v>
      </c>
      <c r="E43" s="116">
        <f>'Pri Sec_outstanding_6'!O43+NPS_OS_8!U43</f>
        <v>404</v>
      </c>
      <c r="F43" s="116">
        <f>'CD Ratio_3'!F43</f>
        <v>6491</v>
      </c>
      <c r="G43" s="120">
        <f t="shared" si="0"/>
        <v>0.93976274842089047</v>
      </c>
    </row>
    <row r="44" spans="1:7" ht="15" customHeight="1" x14ac:dyDescent="0.2">
      <c r="A44" s="51">
        <v>38</v>
      </c>
      <c r="B44" s="52" t="s">
        <v>204</v>
      </c>
      <c r="C44" s="139">
        <v>25220</v>
      </c>
      <c r="D44" s="139">
        <v>3981</v>
      </c>
      <c r="E44" s="116">
        <f>'Pri Sec_outstanding_6'!O44+NPS_OS_8!U44</f>
        <v>176534</v>
      </c>
      <c r="F44" s="116">
        <f>'CD Ratio_3'!F44</f>
        <v>77434</v>
      </c>
      <c r="G44" s="120">
        <f t="shared" si="0"/>
        <v>5.1411524653253089</v>
      </c>
    </row>
    <row r="45" spans="1:7" ht="15" customHeight="1" x14ac:dyDescent="0.2">
      <c r="A45" s="51">
        <v>39</v>
      </c>
      <c r="B45" s="52" t="s">
        <v>205</v>
      </c>
      <c r="C45" s="139">
        <v>0</v>
      </c>
      <c r="D45" s="139">
        <v>0</v>
      </c>
      <c r="E45" s="116">
        <f>'Pri Sec_outstanding_6'!O45+NPS_OS_8!U45</f>
        <v>206</v>
      </c>
      <c r="F45" s="116">
        <f>'CD Ratio_3'!F45</f>
        <v>4755</v>
      </c>
      <c r="G45" s="120">
        <f t="shared" si="0"/>
        <v>0</v>
      </c>
    </row>
    <row r="46" spans="1:7" ht="15" customHeight="1" x14ac:dyDescent="0.2">
      <c r="A46" s="51">
        <v>40</v>
      </c>
      <c r="B46" s="52" t="s">
        <v>74</v>
      </c>
      <c r="C46" s="139">
        <v>0</v>
      </c>
      <c r="D46" s="139">
        <v>0</v>
      </c>
      <c r="E46" s="116">
        <f>'Pri Sec_outstanding_6'!O46+NPS_OS_8!U46</f>
        <v>0</v>
      </c>
      <c r="F46" s="116">
        <f>'CD Ratio_3'!F46</f>
        <v>1440</v>
      </c>
      <c r="G46" s="120">
        <f t="shared" si="0"/>
        <v>0</v>
      </c>
    </row>
    <row r="47" spans="1:7" ht="15" customHeight="1" x14ac:dyDescent="0.2">
      <c r="A47" s="51">
        <v>41</v>
      </c>
      <c r="B47" s="52" t="s">
        <v>206</v>
      </c>
      <c r="C47" s="139">
        <v>0</v>
      </c>
      <c r="D47" s="139">
        <v>0</v>
      </c>
      <c r="E47" s="116">
        <f>'Pri Sec_outstanding_6'!O47+NPS_OS_8!U47</f>
        <v>1550</v>
      </c>
      <c r="F47" s="116">
        <f>'CD Ratio_3'!F47</f>
        <v>4649</v>
      </c>
      <c r="G47" s="120">
        <f t="shared" si="0"/>
        <v>0</v>
      </c>
    </row>
    <row r="48" spans="1:7" ht="15" customHeight="1" x14ac:dyDescent="0.2">
      <c r="A48" s="51">
        <v>42</v>
      </c>
      <c r="B48" s="52" t="s">
        <v>73</v>
      </c>
      <c r="C48" s="139">
        <v>1653</v>
      </c>
      <c r="D48" s="139">
        <v>1311</v>
      </c>
      <c r="E48" s="116">
        <f>'Pri Sec_outstanding_6'!O48+NPS_OS_8!U48</f>
        <v>47009</v>
      </c>
      <c r="F48" s="116">
        <f>'CD Ratio_3'!F48</f>
        <v>104876</v>
      </c>
      <c r="G48" s="120">
        <f t="shared" si="0"/>
        <v>1.250047675349937</v>
      </c>
    </row>
    <row r="49" spans="1:7" s="40" customFormat="1" ht="15" customHeight="1" x14ac:dyDescent="0.2">
      <c r="A49" s="197"/>
      <c r="B49" s="165" t="s">
        <v>298</v>
      </c>
      <c r="C49" s="198">
        <f>SUM(C28:C48)</f>
        <v>113798</v>
      </c>
      <c r="D49" s="198">
        <f t="shared" ref="D49:F49" si="2">SUM(D28:D48)</f>
        <v>236926.38</v>
      </c>
      <c r="E49" s="198">
        <f t="shared" si="2"/>
        <v>1878050</v>
      </c>
      <c r="F49" s="198">
        <f t="shared" si="2"/>
        <v>4651661.7300000004</v>
      </c>
      <c r="G49" s="199">
        <f t="shared" si="0"/>
        <v>5.0933707941828343</v>
      </c>
    </row>
    <row r="50" spans="1:7" ht="15" customHeight="1" x14ac:dyDescent="0.2">
      <c r="A50" s="51">
        <v>43</v>
      </c>
      <c r="B50" s="52" t="s">
        <v>43</v>
      </c>
      <c r="C50" s="139">
        <v>106801</v>
      </c>
      <c r="D50" s="139">
        <v>63974.89</v>
      </c>
      <c r="E50" s="116">
        <f>'Pri Sec_outstanding_6'!O50+NPS_OS_8!U50</f>
        <v>240948</v>
      </c>
      <c r="F50" s="116">
        <f>'CD Ratio_3'!F50</f>
        <v>403251.83</v>
      </c>
      <c r="G50" s="120">
        <f t="shared" si="0"/>
        <v>15.864748834493819</v>
      </c>
    </row>
    <row r="51" spans="1:7" ht="15" customHeight="1" x14ac:dyDescent="0.2">
      <c r="A51" s="51">
        <v>44</v>
      </c>
      <c r="B51" s="52" t="s">
        <v>207</v>
      </c>
      <c r="C51" s="139">
        <v>98678</v>
      </c>
      <c r="D51" s="139">
        <v>70747</v>
      </c>
      <c r="E51" s="116">
        <f>'Pri Sec_outstanding_6'!O51+NPS_OS_8!U51</f>
        <v>133599</v>
      </c>
      <c r="F51" s="116">
        <f>'CD Ratio_3'!F51</f>
        <v>273580</v>
      </c>
      <c r="G51" s="120">
        <f t="shared" si="0"/>
        <v>25.859711967249069</v>
      </c>
    </row>
    <row r="52" spans="1:7" ht="15" customHeight="1" x14ac:dyDescent="0.2">
      <c r="A52" s="51">
        <v>45</v>
      </c>
      <c r="B52" s="52" t="s">
        <v>49</v>
      </c>
      <c r="C52" s="139">
        <v>32590</v>
      </c>
      <c r="D52" s="139">
        <v>31225.86</v>
      </c>
      <c r="E52" s="116">
        <f>'Pri Sec_outstanding_6'!O52+NPS_OS_8!U52</f>
        <v>157135</v>
      </c>
      <c r="F52" s="116">
        <f>'CD Ratio_3'!F52</f>
        <v>473461.56</v>
      </c>
      <c r="G52" s="120">
        <f t="shared" si="0"/>
        <v>6.5952260200384591</v>
      </c>
    </row>
    <row r="53" spans="1:7" s="40" customFormat="1" ht="15" customHeight="1" x14ac:dyDescent="0.2">
      <c r="A53" s="197"/>
      <c r="B53" s="165" t="s">
        <v>308</v>
      </c>
      <c r="C53" s="198">
        <f>SUM(C50:C52)</f>
        <v>238069</v>
      </c>
      <c r="D53" s="198">
        <f t="shared" ref="D53:F53" si="3">SUM(D50:D52)</f>
        <v>165947.75</v>
      </c>
      <c r="E53" s="198">
        <f t="shared" si="3"/>
        <v>531682</v>
      </c>
      <c r="F53" s="198">
        <f t="shared" si="3"/>
        <v>1150293.3900000001</v>
      </c>
      <c r="G53" s="199">
        <f t="shared" si="0"/>
        <v>14.426558601714644</v>
      </c>
    </row>
    <row r="54" spans="1:7" ht="15" customHeight="1" x14ac:dyDescent="0.2">
      <c r="A54" s="51">
        <v>46</v>
      </c>
      <c r="B54" s="52" t="s">
        <v>299</v>
      </c>
      <c r="C54" s="139">
        <v>0</v>
      </c>
      <c r="D54" s="139">
        <v>0</v>
      </c>
      <c r="E54" s="116">
        <f>'Pri Sec_outstanding_6'!O54+NPS_OS_8!U54</f>
        <v>0</v>
      </c>
      <c r="F54" s="116">
        <f>'CD Ratio_3'!F54</f>
        <v>0</v>
      </c>
      <c r="G54" s="120">
        <v>0</v>
      </c>
    </row>
    <row r="55" spans="1:7" ht="15" customHeight="1" x14ac:dyDescent="0.2">
      <c r="A55" s="51">
        <v>47</v>
      </c>
      <c r="B55" s="52" t="s">
        <v>232</v>
      </c>
      <c r="C55" s="139">
        <v>0</v>
      </c>
      <c r="D55" s="139">
        <v>392897.63</v>
      </c>
      <c r="E55" s="116">
        <f>'Pri Sec_outstanding_6'!O55+NPS_OS_8!U55</f>
        <v>4205808</v>
      </c>
      <c r="F55" s="116">
        <f>'CD Ratio_3'!F55</f>
        <v>2717123</v>
      </c>
      <c r="G55" s="120">
        <f t="shared" si="0"/>
        <v>14.460060512534765</v>
      </c>
    </row>
    <row r="56" spans="1:7" ht="15" customHeight="1" x14ac:dyDescent="0.2">
      <c r="A56" s="51">
        <v>48</v>
      </c>
      <c r="B56" s="52" t="s">
        <v>300</v>
      </c>
      <c r="C56" s="139">
        <v>0</v>
      </c>
      <c r="D56" s="139">
        <v>0</v>
      </c>
      <c r="E56" s="116">
        <f>'Pri Sec_outstanding_6'!O56+NPS_OS_8!U56</f>
        <v>1347</v>
      </c>
      <c r="F56" s="116">
        <f>'CD Ratio_3'!F56</f>
        <v>3498</v>
      </c>
      <c r="G56" s="120">
        <v>0</v>
      </c>
    </row>
    <row r="57" spans="1:7" ht="15" customHeight="1" x14ac:dyDescent="0.2">
      <c r="A57" s="51">
        <v>49</v>
      </c>
      <c r="B57" s="52" t="s">
        <v>306</v>
      </c>
      <c r="C57" s="139">
        <v>0</v>
      </c>
      <c r="D57" s="139">
        <v>0</v>
      </c>
      <c r="E57" s="116">
        <f>'Pri Sec_outstanding_6'!O57+NPS_OS_8!U57</f>
        <v>1706</v>
      </c>
      <c r="F57" s="116">
        <f>'CD Ratio_3'!F57</f>
        <v>4638</v>
      </c>
      <c r="G57" s="120">
        <v>0</v>
      </c>
    </row>
    <row r="58" spans="1:7" s="40" customFormat="1" ht="15" customHeight="1" x14ac:dyDescent="0.2">
      <c r="A58" s="197"/>
      <c r="B58" s="165" t="s">
        <v>301</v>
      </c>
      <c r="C58" s="198">
        <f>SUM(C54:C57)</f>
        <v>0</v>
      </c>
      <c r="D58" s="198">
        <f t="shared" ref="D58:F58" si="4">SUM(D54:D57)</f>
        <v>392897.63</v>
      </c>
      <c r="E58" s="198">
        <f t="shared" si="4"/>
        <v>4208861</v>
      </c>
      <c r="F58" s="198">
        <f t="shared" si="4"/>
        <v>2725259</v>
      </c>
      <c r="G58" s="199">
        <f t="shared" si="0"/>
        <v>14.416891385369244</v>
      </c>
    </row>
    <row r="59" spans="1:7" s="40" customFormat="1" ht="15" customHeight="1" x14ac:dyDescent="0.2">
      <c r="A59" s="197"/>
      <c r="B59" s="165" t="s">
        <v>233</v>
      </c>
      <c r="C59" s="198">
        <f>C58+C53+C49+C27</f>
        <v>789536</v>
      </c>
      <c r="D59" s="198">
        <f t="shared" ref="D59:F59" si="5">D58+D53+D49+D27</f>
        <v>2272886.4500000002</v>
      </c>
      <c r="E59" s="198">
        <f t="shared" si="5"/>
        <v>10846226</v>
      </c>
      <c r="F59" s="198">
        <f t="shared" si="5"/>
        <v>26086023.420000002</v>
      </c>
      <c r="G59" s="199">
        <f t="shared" si="0"/>
        <v>8.7130430476321337</v>
      </c>
    </row>
    <row r="60" spans="1:7" x14ac:dyDescent="0.2">
      <c r="D60" s="34" t="s">
        <v>1087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pageMargins left="1.2" right="0.7" top="0.25" bottom="0.25" header="0.3" footer="0.3"/>
  <pageSetup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64"/>
  <sheetViews>
    <sheetView zoomScaleNormal="10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H64" sqref="H64"/>
    </sheetView>
  </sheetViews>
  <sheetFormatPr defaultColWidth="9.140625" defaultRowHeight="12.75" x14ac:dyDescent="0.2"/>
  <cols>
    <col min="1" max="1" width="5.85546875" style="88" customWidth="1"/>
    <col min="2" max="2" width="29" style="88" customWidth="1"/>
    <col min="3" max="4" width="10.42578125" style="88" bestFit="1" customWidth="1"/>
    <col min="5" max="5" width="8.85546875" style="88" bestFit="1" customWidth="1"/>
    <col min="6" max="6" width="9" style="88" bestFit="1" customWidth="1"/>
    <col min="7" max="7" width="7" style="88" customWidth="1"/>
    <col min="8" max="8" width="8.85546875" style="88" bestFit="1" customWidth="1"/>
    <col min="9" max="9" width="9.85546875" style="88" bestFit="1" customWidth="1"/>
    <col min="10" max="10" width="10.5703125" style="88" bestFit="1" customWidth="1"/>
    <col min="11" max="12" width="9.140625" style="88" bestFit="1" customWidth="1"/>
    <col min="13" max="13" width="10.140625" style="88" bestFit="1" customWidth="1"/>
    <col min="14" max="14" width="10.42578125" style="88" bestFit="1" customWidth="1"/>
    <col min="15" max="15" width="11.42578125" style="91" hidden="1" customWidth="1"/>
    <col min="16" max="16" width="0" style="88" hidden="1" customWidth="1"/>
    <col min="17" max="16384" width="9.140625" style="88"/>
  </cols>
  <sheetData>
    <row r="1" spans="1:17" ht="14.25" customHeight="1" x14ac:dyDescent="0.2">
      <c r="A1" s="465" t="s">
        <v>740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7" ht="15.75" x14ac:dyDescent="0.2">
      <c r="A2" s="470" t="s">
        <v>31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</row>
    <row r="3" spans="1:17" ht="14.25" x14ac:dyDescent="0.2">
      <c r="A3" s="90"/>
      <c r="B3" s="89" t="s">
        <v>12</v>
      </c>
      <c r="C3" s="90"/>
      <c r="D3" s="90"/>
      <c r="E3" s="90"/>
      <c r="F3" s="90"/>
      <c r="G3" s="90"/>
      <c r="H3" s="90"/>
      <c r="K3" s="90"/>
      <c r="L3" s="482" t="s">
        <v>162</v>
      </c>
      <c r="M3" s="482"/>
    </row>
    <row r="4" spans="1:17" ht="15" customHeight="1" x14ac:dyDescent="0.2">
      <c r="A4" s="476" t="s">
        <v>208</v>
      </c>
      <c r="B4" s="478" t="s">
        <v>3</v>
      </c>
      <c r="C4" s="398" t="s">
        <v>18</v>
      </c>
      <c r="D4" s="396"/>
      <c r="E4" s="398" t="s">
        <v>19</v>
      </c>
      <c r="F4" s="396"/>
      <c r="G4" s="398" t="s">
        <v>20</v>
      </c>
      <c r="H4" s="396"/>
      <c r="I4" s="398" t="s">
        <v>24</v>
      </c>
      <c r="J4" s="396"/>
      <c r="K4" s="481" t="s">
        <v>38</v>
      </c>
      <c r="L4" s="481"/>
      <c r="M4" s="481" t="s">
        <v>109</v>
      </c>
      <c r="N4" s="481"/>
      <c r="O4" s="480" t="s">
        <v>110</v>
      </c>
    </row>
    <row r="5" spans="1:17" ht="15" customHeight="1" x14ac:dyDescent="0.2">
      <c r="A5" s="477"/>
      <c r="B5" s="479"/>
      <c r="C5" s="232" t="s">
        <v>30</v>
      </c>
      <c r="D5" s="232" t="s">
        <v>17</v>
      </c>
      <c r="E5" s="232" t="s">
        <v>30</v>
      </c>
      <c r="F5" s="232" t="s">
        <v>17</v>
      </c>
      <c r="G5" s="232" t="s">
        <v>30</v>
      </c>
      <c r="H5" s="232" t="s">
        <v>17</v>
      </c>
      <c r="I5" s="232" t="s">
        <v>30</v>
      </c>
      <c r="J5" s="232" t="s">
        <v>17</v>
      </c>
      <c r="K5" s="232" t="s">
        <v>30</v>
      </c>
      <c r="L5" s="232" t="s">
        <v>17</v>
      </c>
      <c r="M5" s="232" t="s">
        <v>30</v>
      </c>
      <c r="N5" s="232" t="s">
        <v>17</v>
      </c>
      <c r="O5" s="480"/>
    </row>
    <row r="6" spans="1:17" ht="15" customHeight="1" x14ac:dyDescent="0.2">
      <c r="A6" s="51">
        <v>1</v>
      </c>
      <c r="B6" s="52" t="s">
        <v>52</v>
      </c>
      <c r="C6" s="75">
        <v>8570</v>
      </c>
      <c r="D6" s="75">
        <v>19501</v>
      </c>
      <c r="E6" s="75">
        <v>381</v>
      </c>
      <c r="F6" s="75">
        <v>1102</v>
      </c>
      <c r="G6" s="75">
        <v>228</v>
      </c>
      <c r="H6" s="75">
        <v>521</v>
      </c>
      <c r="I6" s="75">
        <v>4762</v>
      </c>
      <c r="J6" s="75">
        <v>26646</v>
      </c>
      <c r="K6" s="75">
        <v>238</v>
      </c>
      <c r="L6" s="75">
        <v>66</v>
      </c>
      <c r="M6" s="99">
        <f>K6+I6+G6+E6+C6</f>
        <v>14179</v>
      </c>
      <c r="N6" s="99">
        <f>L6+J6+H6+F6+D6</f>
        <v>47836</v>
      </c>
      <c r="O6" s="115" t="e">
        <f t="shared" ref="O6" si="0">N6*100/P6</f>
        <v>#REF!</v>
      </c>
      <c r="P6" s="117" t="e">
        <f>'Pri Sec_outstanding_6'!#REF!</f>
        <v>#REF!</v>
      </c>
      <c r="Q6" s="117"/>
    </row>
    <row r="7" spans="1:17" ht="13.5" x14ac:dyDescent="0.2">
      <c r="A7" s="51">
        <v>2</v>
      </c>
      <c r="B7" s="52" t="s">
        <v>53</v>
      </c>
      <c r="C7" s="75">
        <v>15</v>
      </c>
      <c r="D7" s="75">
        <v>2888</v>
      </c>
      <c r="E7" s="75">
        <v>31</v>
      </c>
      <c r="F7" s="75">
        <v>436</v>
      </c>
      <c r="G7" s="75">
        <v>10</v>
      </c>
      <c r="H7" s="75">
        <v>16</v>
      </c>
      <c r="I7" s="75">
        <v>255</v>
      </c>
      <c r="J7" s="75">
        <v>893</v>
      </c>
      <c r="K7" s="75">
        <v>45</v>
      </c>
      <c r="L7" s="75">
        <v>26</v>
      </c>
      <c r="M7" s="99">
        <f t="shared" ref="M7:M57" si="1">K7+I7+G7+E7+C7</f>
        <v>356</v>
      </c>
      <c r="N7" s="99">
        <f t="shared" ref="N7:N57" si="2">L7+J7+H7+F7+D7</f>
        <v>4259</v>
      </c>
      <c r="Q7" s="117"/>
    </row>
    <row r="8" spans="1:17" ht="13.5" x14ac:dyDescent="0.2">
      <c r="A8" s="51">
        <v>3</v>
      </c>
      <c r="B8" s="52" t="s">
        <v>54</v>
      </c>
      <c r="C8" s="75">
        <v>9458</v>
      </c>
      <c r="D8" s="75">
        <v>23209.59</v>
      </c>
      <c r="E8" s="75">
        <v>2609</v>
      </c>
      <c r="F8" s="75">
        <v>4896.5600000000004</v>
      </c>
      <c r="G8" s="75">
        <v>499</v>
      </c>
      <c r="H8" s="75">
        <v>972.26</v>
      </c>
      <c r="I8" s="75">
        <v>4950</v>
      </c>
      <c r="J8" s="75">
        <v>42098.13</v>
      </c>
      <c r="K8" s="75">
        <v>2232</v>
      </c>
      <c r="L8" s="75">
        <v>2950.53</v>
      </c>
      <c r="M8" s="99">
        <f t="shared" si="1"/>
        <v>19748</v>
      </c>
      <c r="N8" s="99">
        <f t="shared" si="2"/>
        <v>74127.069999999992</v>
      </c>
      <c r="Q8" s="117"/>
    </row>
    <row r="9" spans="1:17" ht="13.5" x14ac:dyDescent="0.2">
      <c r="A9" s="51">
        <v>4</v>
      </c>
      <c r="B9" s="52" t="s">
        <v>55</v>
      </c>
      <c r="C9" s="75">
        <v>23107</v>
      </c>
      <c r="D9" s="75">
        <v>44217</v>
      </c>
      <c r="E9" s="75">
        <v>487</v>
      </c>
      <c r="F9" s="75">
        <v>324</v>
      </c>
      <c r="G9" s="75">
        <v>748</v>
      </c>
      <c r="H9" s="75">
        <v>587</v>
      </c>
      <c r="I9" s="75">
        <v>18062</v>
      </c>
      <c r="J9" s="75">
        <v>33610</v>
      </c>
      <c r="K9" s="75">
        <v>8142</v>
      </c>
      <c r="L9" s="75">
        <v>5255</v>
      </c>
      <c r="M9" s="99">
        <f t="shared" si="1"/>
        <v>50546</v>
      </c>
      <c r="N9" s="99">
        <f t="shared" si="2"/>
        <v>83993</v>
      </c>
      <c r="Q9" s="117"/>
    </row>
    <row r="10" spans="1:17" ht="13.5" x14ac:dyDescent="0.2">
      <c r="A10" s="51">
        <v>5</v>
      </c>
      <c r="B10" s="52" t="s">
        <v>56</v>
      </c>
      <c r="C10" s="75">
        <v>12504</v>
      </c>
      <c r="D10" s="75">
        <v>24095</v>
      </c>
      <c r="E10" s="75">
        <v>2953</v>
      </c>
      <c r="F10" s="75">
        <v>3983</v>
      </c>
      <c r="G10" s="75">
        <v>223</v>
      </c>
      <c r="H10" s="75">
        <v>401</v>
      </c>
      <c r="I10" s="75">
        <v>6431</v>
      </c>
      <c r="J10" s="75">
        <v>18985</v>
      </c>
      <c r="K10" s="75">
        <v>295</v>
      </c>
      <c r="L10" s="75">
        <v>527</v>
      </c>
      <c r="M10" s="99">
        <f t="shared" si="1"/>
        <v>22406</v>
      </c>
      <c r="N10" s="99">
        <f t="shared" si="2"/>
        <v>47991</v>
      </c>
      <c r="Q10" s="117"/>
    </row>
    <row r="11" spans="1:17" ht="13.5" x14ac:dyDescent="0.2">
      <c r="A11" s="51">
        <v>6</v>
      </c>
      <c r="B11" s="52" t="s">
        <v>57</v>
      </c>
      <c r="C11" s="75">
        <v>2785</v>
      </c>
      <c r="D11" s="75">
        <v>11346.7</v>
      </c>
      <c r="E11" s="75">
        <v>273</v>
      </c>
      <c r="F11" s="75">
        <v>3122.46</v>
      </c>
      <c r="G11" s="75">
        <v>208</v>
      </c>
      <c r="H11" s="75">
        <v>540.4</v>
      </c>
      <c r="I11" s="75">
        <v>3003</v>
      </c>
      <c r="J11" s="75">
        <v>20317.3</v>
      </c>
      <c r="K11" s="75">
        <v>539</v>
      </c>
      <c r="L11" s="75">
        <v>1201.44</v>
      </c>
      <c r="M11" s="99">
        <f t="shared" si="1"/>
        <v>6808</v>
      </c>
      <c r="N11" s="99">
        <f t="shared" si="2"/>
        <v>36528.300000000003</v>
      </c>
      <c r="Q11" s="117"/>
    </row>
    <row r="12" spans="1:17" ht="13.5" x14ac:dyDescent="0.2">
      <c r="A12" s="51">
        <v>7</v>
      </c>
      <c r="B12" s="52" t="s">
        <v>58</v>
      </c>
      <c r="C12" s="75">
        <v>26377</v>
      </c>
      <c r="D12" s="75">
        <v>41069</v>
      </c>
      <c r="E12" s="75">
        <v>14355</v>
      </c>
      <c r="F12" s="75">
        <v>12552</v>
      </c>
      <c r="G12" s="75">
        <v>1320</v>
      </c>
      <c r="H12" s="75">
        <v>2303</v>
      </c>
      <c r="I12" s="75">
        <v>30853</v>
      </c>
      <c r="J12" s="75">
        <v>31625</v>
      </c>
      <c r="K12" s="75">
        <v>4607</v>
      </c>
      <c r="L12" s="75">
        <v>21559</v>
      </c>
      <c r="M12" s="99">
        <f t="shared" si="1"/>
        <v>77512</v>
      </c>
      <c r="N12" s="99">
        <f t="shared" si="2"/>
        <v>109108</v>
      </c>
      <c r="Q12" s="117"/>
    </row>
    <row r="13" spans="1:17" ht="13.5" x14ac:dyDescent="0.2">
      <c r="A13" s="51">
        <v>8</v>
      </c>
      <c r="B13" s="52" t="s">
        <v>45</v>
      </c>
      <c r="C13" s="75">
        <v>655</v>
      </c>
      <c r="D13" s="75">
        <v>5060</v>
      </c>
      <c r="E13" s="75">
        <v>29</v>
      </c>
      <c r="F13" s="75">
        <v>200</v>
      </c>
      <c r="G13" s="75">
        <v>41</v>
      </c>
      <c r="H13" s="75">
        <v>149</v>
      </c>
      <c r="I13" s="75">
        <v>745</v>
      </c>
      <c r="J13" s="75">
        <v>3366</v>
      </c>
      <c r="K13" s="75">
        <v>140</v>
      </c>
      <c r="L13" s="75">
        <v>148</v>
      </c>
      <c r="M13" s="99">
        <f t="shared" si="1"/>
        <v>1610</v>
      </c>
      <c r="N13" s="99">
        <f t="shared" si="2"/>
        <v>8923</v>
      </c>
      <c r="Q13" s="117"/>
    </row>
    <row r="14" spans="1:17" ht="13.5" x14ac:dyDescent="0.2">
      <c r="A14" s="51">
        <v>9</v>
      </c>
      <c r="B14" s="52" t="s">
        <v>46</v>
      </c>
      <c r="C14" s="75">
        <v>2814</v>
      </c>
      <c r="D14" s="75">
        <v>4522</v>
      </c>
      <c r="E14" s="75">
        <v>174</v>
      </c>
      <c r="F14" s="75">
        <v>399</v>
      </c>
      <c r="G14" s="75">
        <v>139</v>
      </c>
      <c r="H14" s="75">
        <v>221</v>
      </c>
      <c r="I14" s="75">
        <v>4494</v>
      </c>
      <c r="J14" s="75">
        <v>4352</v>
      </c>
      <c r="K14" s="75">
        <v>561</v>
      </c>
      <c r="L14" s="75">
        <v>302</v>
      </c>
      <c r="M14" s="99">
        <f t="shared" si="1"/>
        <v>8182</v>
      </c>
      <c r="N14" s="99">
        <f t="shared" si="2"/>
        <v>9796</v>
      </c>
      <c r="Q14" s="117"/>
    </row>
    <row r="15" spans="1:17" ht="13.5" x14ac:dyDescent="0.2">
      <c r="A15" s="51">
        <v>10</v>
      </c>
      <c r="B15" s="52" t="s">
        <v>78</v>
      </c>
      <c r="C15" s="75">
        <v>4380</v>
      </c>
      <c r="D15" s="75">
        <v>2928</v>
      </c>
      <c r="E15" s="75">
        <v>42</v>
      </c>
      <c r="F15" s="75">
        <v>478</v>
      </c>
      <c r="G15" s="75">
        <v>8</v>
      </c>
      <c r="H15" s="75">
        <v>14.85</v>
      </c>
      <c r="I15" s="75">
        <v>4076</v>
      </c>
      <c r="J15" s="75">
        <v>7417</v>
      </c>
      <c r="K15" s="75">
        <v>3</v>
      </c>
      <c r="L15" s="75">
        <v>0.15</v>
      </c>
      <c r="M15" s="99">
        <f t="shared" si="1"/>
        <v>8509</v>
      </c>
      <c r="N15" s="99">
        <f t="shared" si="2"/>
        <v>10838</v>
      </c>
      <c r="Q15" s="117"/>
    </row>
    <row r="16" spans="1:17" ht="13.5" x14ac:dyDescent="0.2">
      <c r="A16" s="51">
        <v>11</v>
      </c>
      <c r="B16" s="52" t="s">
        <v>59</v>
      </c>
      <c r="C16" s="75">
        <v>306</v>
      </c>
      <c r="D16" s="75">
        <v>396.74</v>
      </c>
      <c r="E16" s="75">
        <v>11</v>
      </c>
      <c r="F16" s="75">
        <v>51.97</v>
      </c>
      <c r="G16" s="75">
        <v>13</v>
      </c>
      <c r="H16" s="75">
        <v>22.15</v>
      </c>
      <c r="I16" s="75">
        <v>251</v>
      </c>
      <c r="J16" s="75">
        <v>1895.44</v>
      </c>
      <c r="K16" s="75">
        <v>157</v>
      </c>
      <c r="L16" s="75">
        <v>5958</v>
      </c>
      <c r="M16" s="99">
        <f t="shared" si="1"/>
        <v>738</v>
      </c>
      <c r="N16" s="99">
        <f t="shared" si="2"/>
        <v>8324.3000000000011</v>
      </c>
      <c r="Q16" s="117"/>
    </row>
    <row r="17" spans="1:17" ht="13.5" x14ac:dyDescent="0.2">
      <c r="A17" s="51">
        <v>12</v>
      </c>
      <c r="B17" s="52" t="s">
        <v>60</v>
      </c>
      <c r="C17" s="75">
        <v>70</v>
      </c>
      <c r="D17" s="75">
        <v>325.22000000000003</v>
      </c>
      <c r="E17" s="75">
        <v>50</v>
      </c>
      <c r="F17" s="75">
        <v>401.55</v>
      </c>
      <c r="G17" s="75">
        <v>6</v>
      </c>
      <c r="H17" s="75">
        <v>13.27</v>
      </c>
      <c r="I17" s="75">
        <v>345</v>
      </c>
      <c r="J17" s="75">
        <v>8113.25</v>
      </c>
      <c r="K17" s="75">
        <v>0</v>
      </c>
      <c r="L17" s="75">
        <v>0</v>
      </c>
      <c r="M17" s="99">
        <f t="shared" si="1"/>
        <v>471</v>
      </c>
      <c r="N17" s="99">
        <f t="shared" si="2"/>
        <v>8853.2899999999991</v>
      </c>
      <c r="Q17" s="117"/>
    </row>
    <row r="18" spans="1:17" ht="13.5" x14ac:dyDescent="0.2">
      <c r="A18" s="51">
        <v>13</v>
      </c>
      <c r="B18" s="52" t="s">
        <v>190</v>
      </c>
      <c r="C18" s="75">
        <v>4385</v>
      </c>
      <c r="D18" s="75">
        <v>11517</v>
      </c>
      <c r="E18" s="75">
        <v>1352</v>
      </c>
      <c r="F18" s="75">
        <v>1122</v>
      </c>
      <c r="G18" s="75">
        <v>263</v>
      </c>
      <c r="H18" s="75">
        <v>403</v>
      </c>
      <c r="I18" s="75">
        <v>2048</v>
      </c>
      <c r="J18" s="75">
        <v>3211</v>
      </c>
      <c r="K18" s="75">
        <v>26</v>
      </c>
      <c r="L18" s="75">
        <v>11</v>
      </c>
      <c r="M18" s="99">
        <f t="shared" si="1"/>
        <v>8074</v>
      </c>
      <c r="N18" s="99">
        <f t="shared" si="2"/>
        <v>16264</v>
      </c>
      <c r="Q18" s="117"/>
    </row>
    <row r="19" spans="1:17" ht="13.5" x14ac:dyDescent="0.2">
      <c r="A19" s="51">
        <v>14</v>
      </c>
      <c r="B19" s="52" t="s">
        <v>191</v>
      </c>
      <c r="C19" s="75">
        <v>1454</v>
      </c>
      <c r="D19" s="75">
        <v>2581</v>
      </c>
      <c r="E19" s="75">
        <v>93</v>
      </c>
      <c r="F19" s="75">
        <v>219</v>
      </c>
      <c r="G19" s="75">
        <v>38</v>
      </c>
      <c r="H19" s="75">
        <v>52</v>
      </c>
      <c r="I19" s="75">
        <v>3033</v>
      </c>
      <c r="J19" s="75">
        <v>2190</v>
      </c>
      <c r="K19" s="75">
        <v>19</v>
      </c>
      <c r="L19" s="75">
        <v>42</v>
      </c>
      <c r="M19" s="99">
        <f t="shared" si="1"/>
        <v>4637</v>
      </c>
      <c r="N19" s="99">
        <f t="shared" si="2"/>
        <v>5084</v>
      </c>
      <c r="Q19" s="117"/>
    </row>
    <row r="20" spans="1:17" ht="13.5" x14ac:dyDescent="0.2">
      <c r="A20" s="51">
        <v>15</v>
      </c>
      <c r="B20" s="52" t="s">
        <v>61</v>
      </c>
      <c r="C20" s="75">
        <v>6963</v>
      </c>
      <c r="D20" s="75">
        <v>51807</v>
      </c>
      <c r="E20" s="75">
        <v>661</v>
      </c>
      <c r="F20" s="75">
        <v>2913</v>
      </c>
      <c r="G20" s="75">
        <v>225</v>
      </c>
      <c r="H20" s="75">
        <v>609</v>
      </c>
      <c r="I20" s="75">
        <v>4024</v>
      </c>
      <c r="J20" s="75">
        <v>57989</v>
      </c>
      <c r="K20" s="75">
        <v>526</v>
      </c>
      <c r="L20" s="75">
        <v>169</v>
      </c>
      <c r="M20" s="99">
        <f t="shared" si="1"/>
        <v>12399</v>
      </c>
      <c r="N20" s="99">
        <f t="shared" si="2"/>
        <v>113487</v>
      </c>
      <c r="Q20" s="117"/>
    </row>
    <row r="21" spans="1:17" ht="13.5" x14ac:dyDescent="0.2">
      <c r="A21" s="51">
        <v>16</v>
      </c>
      <c r="B21" s="52" t="s">
        <v>67</v>
      </c>
      <c r="C21" s="75">
        <v>58207</v>
      </c>
      <c r="D21" s="75">
        <v>69369</v>
      </c>
      <c r="E21" s="75">
        <v>12817</v>
      </c>
      <c r="F21" s="75">
        <v>10930</v>
      </c>
      <c r="G21" s="75">
        <v>934</v>
      </c>
      <c r="H21" s="75">
        <v>2147</v>
      </c>
      <c r="I21" s="75">
        <v>23892</v>
      </c>
      <c r="J21" s="75">
        <v>16062</v>
      </c>
      <c r="K21" s="75">
        <v>0</v>
      </c>
      <c r="L21" s="75">
        <v>0</v>
      </c>
      <c r="M21" s="99">
        <f t="shared" si="1"/>
        <v>95850</v>
      </c>
      <c r="N21" s="99">
        <f t="shared" si="2"/>
        <v>98508</v>
      </c>
      <c r="Q21" s="117"/>
    </row>
    <row r="22" spans="1:17" ht="13.5" x14ac:dyDescent="0.2">
      <c r="A22" s="51">
        <v>17</v>
      </c>
      <c r="B22" s="52" t="s">
        <v>62</v>
      </c>
      <c r="C22" s="75">
        <v>3222</v>
      </c>
      <c r="D22" s="75">
        <v>4111</v>
      </c>
      <c r="E22" s="75">
        <v>1929</v>
      </c>
      <c r="F22" s="75">
        <v>2110</v>
      </c>
      <c r="G22" s="75">
        <v>162</v>
      </c>
      <c r="H22" s="75">
        <v>292</v>
      </c>
      <c r="I22" s="75">
        <v>4344</v>
      </c>
      <c r="J22" s="75">
        <v>5903</v>
      </c>
      <c r="K22" s="75">
        <v>127</v>
      </c>
      <c r="L22" s="75">
        <v>49</v>
      </c>
      <c r="M22" s="99">
        <f t="shared" si="1"/>
        <v>9784</v>
      </c>
      <c r="N22" s="99">
        <f t="shared" si="2"/>
        <v>12465</v>
      </c>
      <c r="Q22" s="117"/>
    </row>
    <row r="23" spans="1:17" ht="13.5" x14ac:dyDescent="0.2">
      <c r="A23" s="51">
        <v>18</v>
      </c>
      <c r="B23" s="52" t="s">
        <v>192</v>
      </c>
      <c r="C23" s="75">
        <v>5521</v>
      </c>
      <c r="D23" s="75">
        <v>14437</v>
      </c>
      <c r="E23" s="75">
        <v>152</v>
      </c>
      <c r="F23" s="75">
        <v>1219</v>
      </c>
      <c r="G23" s="75">
        <v>425</v>
      </c>
      <c r="H23" s="75">
        <v>934</v>
      </c>
      <c r="I23" s="75">
        <v>1040</v>
      </c>
      <c r="J23" s="75">
        <v>10255</v>
      </c>
      <c r="K23" s="75">
        <v>8099</v>
      </c>
      <c r="L23" s="75">
        <v>30669</v>
      </c>
      <c r="M23" s="99">
        <f t="shared" si="1"/>
        <v>15237</v>
      </c>
      <c r="N23" s="99">
        <f t="shared" si="2"/>
        <v>57514</v>
      </c>
      <c r="Q23" s="117"/>
    </row>
    <row r="24" spans="1:17" ht="13.5" x14ac:dyDescent="0.2">
      <c r="A24" s="51">
        <v>19</v>
      </c>
      <c r="B24" s="52" t="s">
        <v>63</v>
      </c>
      <c r="C24" s="75">
        <v>18761</v>
      </c>
      <c r="D24" s="75">
        <v>26503</v>
      </c>
      <c r="E24" s="75">
        <v>3609</v>
      </c>
      <c r="F24" s="75">
        <v>3237</v>
      </c>
      <c r="G24" s="75">
        <v>522</v>
      </c>
      <c r="H24" s="75">
        <v>913</v>
      </c>
      <c r="I24" s="75">
        <v>19437</v>
      </c>
      <c r="J24" s="75">
        <v>45196</v>
      </c>
      <c r="K24" s="75">
        <v>3778</v>
      </c>
      <c r="L24" s="75">
        <v>18884</v>
      </c>
      <c r="M24" s="99">
        <f t="shared" si="1"/>
        <v>46107</v>
      </c>
      <c r="N24" s="99">
        <f t="shared" si="2"/>
        <v>94733</v>
      </c>
      <c r="Q24" s="117"/>
    </row>
    <row r="25" spans="1:17" ht="13.5" x14ac:dyDescent="0.2">
      <c r="A25" s="51">
        <v>20</v>
      </c>
      <c r="B25" s="52" t="s">
        <v>64</v>
      </c>
      <c r="C25" s="75">
        <v>25</v>
      </c>
      <c r="D25" s="75">
        <v>174.69</v>
      </c>
      <c r="E25" s="75">
        <v>11</v>
      </c>
      <c r="F25" s="75">
        <v>200.83</v>
      </c>
      <c r="G25" s="75">
        <v>9</v>
      </c>
      <c r="H25" s="75">
        <v>21.46</v>
      </c>
      <c r="I25" s="75">
        <v>158</v>
      </c>
      <c r="J25" s="75">
        <v>679.55</v>
      </c>
      <c r="K25" s="75">
        <v>9</v>
      </c>
      <c r="L25" s="75">
        <v>23.43</v>
      </c>
      <c r="M25" s="99">
        <f t="shared" si="1"/>
        <v>212</v>
      </c>
      <c r="N25" s="99">
        <f t="shared" si="2"/>
        <v>1099.96</v>
      </c>
      <c r="Q25" s="117"/>
    </row>
    <row r="26" spans="1:17" ht="13.5" x14ac:dyDescent="0.2">
      <c r="A26" s="51">
        <v>21</v>
      </c>
      <c r="B26" s="52" t="s">
        <v>47</v>
      </c>
      <c r="C26" s="75">
        <v>407</v>
      </c>
      <c r="D26" s="75">
        <v>837.83</v>
      </c>
      <c r="E26" s="75">
        <v>37</v>
      </c>
      <c r="F26" s="75">
        <v>384.7</v>
      </c>
      <c r="G26" s="75">
        <v>17</v>
      </c>
      <c r="H26" s="75">
        <v>29.03</v>
      </c>
      <c r="I26" s="75">
        <v>824</v>
      </c>
      <c r="J26" s="75">
        <v>1379.63</v>
      </c>
      <c r="K26" s="75">
        <v>91</v>
      </c>
      <c r="L26" s="75">
        <v>463.09</v>
      </c>
      <c r="M26" s="99">
        <f t="shared" si="1"/>
        <v>1376</v>
      </c>
      <c r="N26" s="99">
        <f t="shared" si="2"/>
        <v>3094.2799999999997</v>
      </c>
      <c r="Q26" s="117"/>
    </row>
    <row r="27" spans="1:17" ht="13.5" x14ac:dyDescent="0.2">
      <c r="A27" s="229"/>
      <c r="B27" s="165" t="s">
        <v>307</v>
      </c>
      <c r="C27" s="204">
        <f>SUM(C6:C26)</f>
        <v>189986</v>
      </c>
      <c r="D27" s="204">
        <f t="shared" ref="D27:L27" si="3">SUM(D6:D26)</f>
        <v>360895.77</v>
      </c>
      <c r="E27" s="204">
        <f t="shared" si="3"/>
        <v>42056</v>
      </c>
      <c r="F27" s="204">
        <f t="shared" si="3"/>
        <v>50282.07</v>
      </c>
      <c r="G27" s="204">
        <f t="shared" si="3"/>
        <v>6038</v>
      </c>
      <c r="H27" s="204">
        <f t="shared" si="3"/>
        <v>11161.42</v>
      </c>
      <c r="I27" s="204">
        <f t="shared" si="3"/>
        <v>137027</v>
      </c>
      <c r="J27" s="204">
        <f t="shared" si="3"/>
        <v>342183.3</v>
      </c>
      <c r="K27" s="204">
        <f t="shared" si="3"/>
        <v>29634</v>
      </c>
      <c r="L27" s="204">
        <f t="shared" si="3"/>
        <v>88303.639999999985</v>
      </c>
      <c r="M27" s="204">
        <f t="shared" ref="M27:N27" si="4">SUM(M6:M26)</f>
        <v>404741</v>
      </c>
      <c r="N27" s="204">
        <f t="shared" si="4"/>
        <v>852826.2</v>
      </c>
      <c r="Q27" s="117"/>
    </row>
    <row r="28" spans="1:17" ht="13.5" x14ac:dyDescent="0.2">
      <c r="A28" s="51">
        <v>22</v>
      </c>
      <c r="B28" s="52" t="s">
        <v>44</v>
      </c>
      <c r="C28" s="75">
        <v>7365</v>
      </c>
      <c r="D28" s="75">
        <v>5199.96</v>
      </c>
      <c r="E28" s="75">
        <v>123</v>
      </c>
      <c r="F28" s="75">
        <v>1473.32</v>
      </c>
      <c r="G28" s="75">
        <v>19</v>
      </c>
      <c r="H28" s="75">
        <v>67.2</v>
      </c>
      <c r="I28" s="75">
        <v>176</v>
      </c>
      <c r="J28" s="75">
        <v>5407.17</v>
      </c>
      <c r="K28" s="75">
        <v>6487</v>
      </c>
      <c r="L28" s="75">
        <v>647.47</v>
      </c>
      <c r="M28" s="99">
        <f t="shared" si="1"/>
        <v>14170</v>
      </c>
      <c r="N28" s="99">
        <f t="shared" si="2"/>
        <v>12795.119999999999</v>
      </c>
      <c r="Q28" s="117"/>
    </row>
    <row r="29" spans="1:17" ht="13.5" x14ac:dyDescent="0.2">
      <c r="A29" s="51">
        <v>23</v>
      </c>
      <c r="B29" s="52" t="s">
        <v>193</v>
      </c>
      <c r="C29" s="75">
        <v>4452</v>
      </c>
      <c r="D29" s="75">
        <v>537.84</v>
      </c>
      <c r="E29" s="75">
        <v>0</v>
      </c>
      <c r="F29" s="75">
        <v>0</v>
      </c>
      <c r="G29" s="75">
        <v>0</v>
      </c>
      <c r="H29" s="75">
        <v>0</v>
      </c>
      <c r="I29" s="75">
        <v>6940</v>
      </c>
      <c r="J29" s="75">
        <v>948.64</v>
      </c>
      <c r="K29" s="75">
        <v>101</v>
      </c>
      <c r="L29" s="75">
        <v>6.72</v>
      </c>
      <c r="M29" s="99">
        <f t="shared" si="1"/>
        <v>11493</v>
      </c>
      <c r="N29" s="99">
        <f t="shared" si="2"/>
        <v>1493.2</v>
      </c>
      <c r="Q29" s="117"/>
    </row>
    <row r="30" spans="1:17" ht="13.5" x14ac:dyDescent="0.2">
      <c r="A30" s="51">
        <v>24</v>
      </c>
      <c r="B30" s="52" t="s">
        <v>194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99">
        <f t="shared" si="1"/>
        <v>0</v>
      </c>
      <c r="N30" s="99">
        <f t="shared" si="2"/>
        <v>0</v>
      </c>
      <c r="Q30" s="117"/>
    </row>
    <row r="31" spans="1:17" ht="13.5" x14ac:dyDescent="0.2">
      <c r="A31" s="51">
        <v>25</v>
      </c>
      <c r="B31" s="52" t="s">
        <v>48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99">
        <f t="shared" si="1"/>
        <v>0</v>
      </c>
      <c r="N31" s="99">
        <f t="shared" si="2"/>
        <v>0</v>
      </c>
      <c r="Q31" s="117"/>
    </row>
    <row r="32" spans="1:17" ht="13.5" x14ac:dyDescent="0.2">
      <c r="A32" s="51">
        <v>26</v>
      </c>
      <c r="B32" s="52" t="s">
        <v>195</v>
      </c>
      <c r="C32" s="75">
        <v>1820</v>
      </c>
      <c r="D32" s="75">
        <v>1446</v>
      </c>
      <c r="E32" s="75">
        <v>16</v>
      </c>
      <c r="F32" s="75">
        <v>99</v>
      </c>
      <c r="G32" s="75">
        <v>0</v>
      </c>
      <c r="H32" s="75">
        <v>0</v>
      </c>
      <c r="I32" s="75">
        <v>74</v>
      </c>
      <c r="J32" s="75">
        <v>373</v>
      </c>
      <c r="K32" s="75">
        <v>0</v>
      </c>
      <c r="L32" s="75">
        <v>0</v>
      </c>
      <c r="M32" s="99">
        <f t="shared" si="1"/>
        <v>1910</v>
      </c>
      <c r="N32" s="99">
        <f t="shared" si="2"/>
        <v>1918</v>
      </c>
      <c r="Q32" s="117"/>
    </row>
    <row r="33" spans="1:17" ht="13.5" x14ac:dyDescent="0.2">
      <c r="A33" s="51">
        <v>27</v>
      </c>
      <c r="B33" s="52" t="s">
        <v>196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99">
        <f t="shared" si="1"/>
        <v>0</v>
      </c>
      <c r="N33" s="99">
        <f t="shared" si="2"/>
        <v>0</v>
      </c>
      <c r="Q33" s="117"/>
    </row>
    <row r="34" spans="1:17" ht="13.5" x14ac:dyDescent="0.2">
      <c r="A34" s="51">
        <v>28</v>
      </c>
      <c r="B34" s="52" t="s">
        <v>197</v>
      </c>
      <c r="C34" s="75">
        <v>4</v>
      </c>
      <c r="D34" s="75">
        <v>1</v>
      </c>
      <c r="E34" s="75">
        <v>0</v>
      </c>
      <c r="F34" s="75">
        <v>0</v>
      </c>
      <c r="G34" s="75">
        <v>0</v>
      </c>
      <c r="H34" s="75">
        <v>0</v>
      </c>
      <c r="I34" s="75">
        <v>5</v>
      </c>
      <c r="J34" s="75">
        <v>45</v>
      </c>
      <c r="K34" s="75">
        <v>0</v>
      </c>
      <c r="L34" s="75">
        <v>0</v>
      </c>
      <c r="M34" s="99">
        <f t="shared" si="1"/>
        <v>9</v>
      </c>
      <c r="N34" s="99">
        <f t="shared" si="2"/>
        <v>46</v>
      </c>
      <c r="Q34" s="117"/>
    </row>
    <row r="35" spans="1:17" ht="13.5" x14ac:dyDescent="0.2">
      <c r="A35" s="51">
        <v>29</v>
      </c>
      <c r="B35" s="52" t="s">
        <v>68</v>
      </c>
      <c r="C35" s="75">
        <v>18554</v>
      </c>
      <c r="D35" s="75">
        <v>35099.19</v>
      </c>
      <c r="E35" s="75">
        <v>14</v>
      </c>
      <c r="F35" s="75">
        <v>43.51</v>
      </c>
      <c r="G35" s="75">
        <v>34</v>
      </c>
      <c r="H35" s="75">
        <v>60.93</v>
      </c>
      <c r="I35" s="75">
        <v>13863</v>
      </c>
      <c r="J35" s="75">
        <v>6774.43</v>
      </c>
      <c r="K35" s="75">
        <v>26</v>
      </c>
      <c r="L35" s="75">
        <v>2.6</v>
      </c>
      <c r="M35" s="99">
        <f t="shared" si="1"/>
        <v>32491</v>
      </c>
      <c r="N35" s="99">
        <f t="shared" si="2"/>
        <v>41980.66</v>
      </c>
      <c r="Q35" s="117"/>
    </row>
    <row r="36" spans="1:17" ht="13.5" x14ac:dyDescent="0.2">
      <c r="A36" s="51">
        <v>30</v>
      </c>
      <c r="B36" s="52" t="s">
        <v>69</v>
      </c>
      <c r="C36" s="75">
        <v>4736</v>
      </c>
      <c r="D36" s="75">
        <v>8779</v>
      </c>
      <c r="E36" s="75">
        <v>254</v>
      </c>
      <c r="F36" s="75">
        <v>652</v>
      </c>
      <c r="G36" s="75">
        <v>2</v>
      </c>
      <c r="H36" s="75">
        <v>3</v>
      </c>
      <c r="I36" s="75">
        <v>1311</v>
      </c>
      <c r="J36" s="75">
        <v>5072</v>
      </c>
      <c r="K36" s="75">
        <v>149</v>
      </c>
      <c r="L36" s="75">
        <v>43</v>
      </c>
      <c r="M36" s="99">
        <f t="shared" si="1"/>
        <v>6452</v>
      </c>
      <c r="N36" s="99">
        <f t="shared" si="2"/>
        <v>14549</v>
      </c>
      <c r="Q36" s="117"/>
    </row>
    <row r="37" spans="1:17" ht="13.5" x14ac:dyDescent="0.2">
      <c r="A37" s="51">
        <v>31</v>
      </c>
      <c r="B37" s="52" t="s">
        <v>198</v>
      </c>
      <c r="C37" s="75">
        <v>2673</v>
      </c>
      <c r="D37" s="75">
        <v>262.57</v>
      </c>
      <c r="E37" s="75">
        <v>0</v>
      </c>
      <c r="F37" s="75">
        <v>0</v>
      </c>
      <c r="G37" s="75">
        <v>0</v>
      </c>
      <c r="H37" s="75">
        <v>0</v>
      </c>
      <c r="I37" s="75">
        <v>2915</v>
      </c>
      <c r="J37" s="75">
        <v>218.21</v>
      </c>
      <c r="K37" s="75">
        <v>1</v>
      </c>
      <c r="L37" s="75">
        <v>0.11</v>
      </c>
      <c r="M37" s="99">
        <f t="shared" si="1"/>
        <v>5589</v>
      </c>
      <c r="N37" s="99">
        <f t="shared" si="2"/>
        <v>480.89</v>
      </c>
      <c r="Q37" s="117"/>
    </row>
    <row r="38" spans="1:17" ht="13.5" x14ac:dyDescent="0.2">
      <c r="A38" s="51">
        <v>32</v>
      </c>
      <c r="B38" s="52" t="s">
        <v>199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2154</v>
      </c>
      <c r="L38" s="75">
        <v>673.17</v>
      </c>
      <c r="M38" s="99">
        <f t="shared" si="1"/>
        <v>2154</v>
      </c>
      <c r="N38" s="99">
        <f t="shared" si="2"/>
        <v>673.17</v>
      </c>
      <c r="Q38" s="117"/>
    </row>
    <row r="39" spans="1:17" ht="13.5" x14ac:dyDescent="0.2">
      <c r="A39" s="51">
        <v>33</v>
      </c>
      <c r="B39" s="52" t="s">
        <v>200</v>
      </c>
      <c r="C39" s="75">
        <v>0</v>
      </c>
      <c r="D39" s="75">
        <v>0</v>
      </c>
      <c r="E39" s="75">
        <v>6</v>
      </c>
      <c r="F39" s="75">
        <v>9</v>
      </c>
      <c r="G39" s="75">
        <v>0</v>
      </c>
      <c r="H39" s="75">
        <v>0</v>
      </c>
      <c r="I39" s="75">
        <v>8</v>
      </c>
      <c r="J39" s="75">
        <v>217</v>
      </c>
      <c r="K39" s="75">
        <v>23</v>
      </c>
      <c r="L39" s="75">
        <v>49</v>
      </c>
      <c r="M39" s="99">
        <f t="shared" si="1"/>
        <v>37</v>
      </c>
      <c r="N39" s="99">
        <f t="shared" si="2"/>
        <v>275</v>
      </c>
      <c r="Q39" s="117"/>
    </row>
    <row r="40" spans="1:17" ht="13.5" x14ac:dyDescent="0.2">
      <c r="A40" s="51">
        <v>34</v>
      </c>
      <c r="B40" s="52" t="s">
        <v>201</v>
      </c>
      <c r="C40" s="75">
        <v>0</v>
      </c>
      <c r="D40" s="75">
        <v>0</v>
      </c>
      <c r="E40" s="75">
        <v>1</v>
      </c>
      <c r="F40" s="75">
        <v>21</v>
      </c>
      <c r="G40" s="75">
        <v>0</v>
      </c>
      <c r="H40" s="75">
        <v>0</v>
      </c>
      <c r="I40" s="75">
        <v>4</v>
      </c>
      <c r="J40" s="75">
        <v>221</v>
      </c>
      <c r="K40" s="75">
        <v>132</v>
      </c>
      <c r="L40" s="75">
        <v>482.23</v>
      </c>
      <c r="M40" s="99">
        <f t="shared" si="1"/>
        <v>137</v>
      </c>
      <c r="N40" s="99">
        <f t="shared" si="2"/>
        <v>724.23</v>
      </c>
      <c r="Q40" s="117"/>
    </row>
    <row r="41" spans="1:17" ht="13.5" x14ac:dyDescent="0.2">
      <c r="A41" s="51">
        <v>35</v>
      </c>
      <c r="B41" s="52" t="s">
        <v>202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99">
        <f t="shared" si="1"/>
        <v>0</v>
      </c>
      <c r="N41" s="99">
        <f t="shared" si="2"/>
        <v>0</v>
      </c>
      <c r="Q41" s="117"/>
    </row>
    <row r="42" spans="1:17" ht="13.5" x14ac:dyDescent="0.2">
      <c r="A42" s="51">
        <v>36</v>
      </c>
      <c r="B42" s="52" t="s">
        <v>70</v>
      </c>
      <c r="C42" s="75">
        <v>1744</v>
      </c>
      <c r="D42" s="75">
        <v>3955</v>
      </c>
      <c r="E42" s="75">
        <v>10</v>
      </c>
      <c r="F42" s="75">
        <v>14</v>
      </c>
      <c r="G42" s="75">
        <v>0</v>
      </c>
      <c r="H42" s="75">
        <v>0</v>
      </c>
      <c r="I42" s="75">
        <v>87</v>
      </c>
      <c r="J42" s="75">
        <v>2085</v>
      </c>
      <c r="K42" s="75">
        <v>1</v>
      </c>
      <c r="L42" s="75">
        <v>0</v>
      </c>
      <c r="M42" s="99">
        <f t="shared" si="1"/>
        <v>1842</v>
      </c>
      <c r="N42" s="99">
        <f t="shared" si="2"/>
        <v>6054</v>
      </c>
      <c r="Q42" s="117"/>
    </row>
    <row r="43" spans="1:17" ht="13.5" x14ac:dyDescent="0.2">
      <c r="A43" s="51">
        <v>37</v>
      </c>
      <c r="B43" s="52" t="s">
        <v>203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3</v>
      </c>
      <c r="L43" s="75">
        <v>16.600000000000001</v>
      </c>
      <c r="M43" s="99">
        <f t="shared" si="1"/>
        <v>3</v>
      </c>
      <c r="N43" s="99">
        <f t="shared" si="2"/>
        <v>16.600000000000001</v>
      </c>
      <c r="Q43" s="117"/>
    </row>
    <row r="44" spans="1:17" ht="13.5" x14ac:dyDescent="0.2">
      <c r="A44" s="51">
        <v>38</v>
      </c>
      <c r="B44" s="52" t="s">
        <v>204</v>
      </c>
      <c r="C44" s="75">
        <v>6036</v>
      </c>
      <c r="D44" s="75">
        <v>1007</v>
      </c>
      <c r="E44" s="75">
        <v>52</v>
      </c>
      <c r="F44" s="75">
        <v>6</v>
      </c>
      <c r="G44" s="75">
        <v>123</v>
      </c>
      <c r="H44" s="75">
        <v>15</v>
      </c>
      <c r="I44" s="75">
        <v>2874</v>
      </c>
      <c r="J44" s="75">
        <v>995</v>
      </c>
      <c r="K44" s="75">
        <v>16103</v>
      </c>
      <c r="L44" s="75">
        <v>1761</v>
      </c>
      <c r="M44" s="99">
        <f t="shared" si="1"/>
        <v>25188</v>
      </c>
      <c r="N44" s="99">
        <f t="shared" si="2"/>
        <v>3784</v>
      </c>
      <c r="Q44" s="117"/>
    </row>
    <row r="45" spans="1:17" ht="13.5" x14ac:dyDescent="0.2">
      <c r="A45" s="51">
        <v>39</v>
      </c>
      <c r="B45" s="52" t="s">
        <v>205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99">
        <f t="shared" si="1"/>
        <v>0</v>
      </c>
      <c r="N45" s="99">
        <f t="shared" si="2"/>
        <v>0</v>
      </c>
      <c r="Q45" s="117"/>
    </row>
    <row r="46" spans="1:17" ht="13.5" x14ac:dyDescent="0.2">
      <c r="A46" s="51">
        <v>40</v>
      </c>
      <c r="B46" s="52" t="s">
        <v>74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99">
        <f t="shared" si="1"/>
        <v>0</v>
      </c>
      <c r="N46" s="99">
        <f t="shared" si="2"/>
        <v>0</v>
      </c>
      <c r="Q46" s="117"/>
    </row>
    <row r="47" spans="1:17" ht="13.5" x14ac:dyDescent="0.2">
      <c r="A47" s="51">
        <v>41</v>
      </c>
      <c r="B47" s="52" t="s">
        <v>206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99">
        <f t="shared" si="1"/>
        <v>0</v>
      </c>
      <c r="N47" s="99">
        <f t="shared" si="2"/>
        <v>0</v>
      </c>
      <c r="Q47" s="117"/>
    </row>
    <row r="48" spans="1:17" ht="13.5" x14ac:dyDescent="0.2">
      <c r="A48" s="51">
        <v>42</v>
      </c>
      <c r="B48" s="52" t="s">
        <v>73</v>
      </c>
      <c r="C48" s="75">
        <v>1198</v>
      </c>
      <c r="D48" s="75">
        <v>676</v>
      </c>
      <c r="E48" s="75">
        <v>1</v>
      </c>
      <c r="F48" s="75">
        <v>5</v>
      </c>
      <c r="G48" s="75">
        <v>0</v>
      </c>
      <c r="H48" s="75">
        <v>0</v>
      </c>
      <c r="I48" s="75">
        <v>447</v>
      </c>
      <c r="J48" s="75">
        <v>629</v>
      </c>
      <c r="K48" s="75">
        <v>7</v>
      </c>
      <c r="L48" s="75">
        <v>1</v>
      </c>
      <c r="M48" s="99">
        <f t="shared" si="1"/>
        <v>1653</v>
      </c>
      <c r="N48" s="99">
        <f t="shared" si="2"/>
        <v>1311</v>
      </c>
      <c r="Q48" s="117"/>
    </row>
    <row r="49" spans="1:17" ht="13.5" x14ac:dyDescent="0.2">
      <c r="A49" s="229"/>
      <c r="B49" s="165" t="s">
        <v>298</v>
      </c>
      <c r="C49" s="204">
        <f>SUM(C28:C48)</f>
        <v>48582</v>
      </c>
      <c r="D49" s="204">
        <f t="shared" ref="D49:L49" si="5">SUM(D28:D48)</f>
        <v>56963.560000000005</v>
      </c>
      <c r="E49" s="204">
        <f t="shared" si="5"/>
        <v>477</v>
      </c>
      <c r="F49" s="204">
        <f t="shared" si="5"/>
        <v>2322.83</v>
      </c>
      <c r="G49" s="204">
        <f t="shared" si="5"/>
        <v>178</v>
      </c>
      <c r="H49" s="204">
        <f t="shared" si="5"/>
        <v>146.13</v>
      </c>
      <c r="I49" s="204">
        <f t="shared" si="5"/>
        <v>28704</v>
      </c>
      <c r="J49" s="204">
        <f t="shared" si="5"/>
        <v>22985.45</v>
      </c>
      <c r="K49" s="204">
        <f t="shared" si="5"/>
        <v>25187</v>
      </c>
      <c r="L49" s="204">
        <f t="shared" si="5"/>
        <v>3682.9</v>
      </c>
      <c r="M49" s="204">
        <f t="shared" ref="M49:N49" si="6">SUM(M28:M48)</f>
        <v>103128</v>
      </c>
      <c r="N49" s="204">
        <f t="shared" si="6"/>
        <v>86100.87000000001</v>
      </c>
      <c r="Q49" s="117"/>
    </row>
    <row r="50" spans="1:17" ht="13.5" x14ac:dyDescent="0.2">
      <c r="A50" s="51">
        <v>43</v>
      </c>
      <c r="B50" s="52" t="s">
        <v>43</v>
      </c>
      <c r="C50" s="75">
        <v>40170</v>
      </c>
      <c r="D50" s="75">
        <v>39296.980000000003</v>
      </c>
      <c r="E50" s="75">
        <v>24769</v>
      </c>
      <c r="F50" s="75">
        <v>12315.94</v>
      </c>
      <c r="G50" s="75">
        <v>153</v>
      </c>
      <c r="H50" s="75">
        <v>300.22000000000003</v>
      </c>
      <c r="I50" s="75">
        <v>32710</v>
      </c>
      <c r="J50" s="75">
        <v>7892.9</v>
      </c>
      <c r="K50" s="75">
        <v>3493</v>
      </c>
      <c r="L50" s="75">
        <v>1225.4100000000001</v>
      </c>
      <c r="M50" s="99">
        <f t="shared" si="1"/>
        <v>101295</v>
      </c>
      <c r="N50" s="99">
        <f t="shared" si="2"/>
        <v>61031.450000000004</v>
      </c>
      <c r="Q50" s="117"/>
    </row>
    <row r="51" spans="1:17" ht="13.5" x14ac:dyDescent="0.2">
      <c r="A51" s="51">
        <v>44</v>
      </c>
      <c r="B51" s="52" t="s">
        <v>207</v>
      </c>
      <c r="C51" s="75">
        <v>56741</v>
      </c>
      <c r="D51" s="75">
        <v>45962</v>
      </c>
      <c r="E51" s="75">
        <v>16737</v>
      </c>
      <c r="F51" s="75">
        <v>12848</v>
      </c>
      <c r="G51" s="75">
        <v>135</v>
      </c>
      <c r="H51" s="75">
        <v>251</v>
      </c>
      <c r="I51" s="75">
        <v>17834</v>
      </c>
      <c r="J51" s="75">
        <v>8090</v>
      </c>
      <c r="K51" s="75">
        <v>5393</v>
      </c>
      <c r="L51" s="75">
        <v>2576</v>
      </c>
      <c r="M51" s="99">
        <f t="shared" si="1"/>
        <v>96840</v>
      </c>
      <c r="N51" s="99">
        <f t="shared" si="2"/>
        <v>69727</v>
      </c>
      <c r="Q51" s="117"/>
    </row>
    <row r="52" spans="1:17" ht="13.5" x14ac:dyDescent="0.2">
      <c r="A52" s="51">
        <v>45</v>
      </c>
      <c r="B52" s="52" t="s">
        <v>49</v>
      </c>
      <c r="C52" s="75">
        <v>17360</v>
      </c>
      <c r="D52" s="75">
        <v>21333.1</v>
      </c>
      <c r="E52" s="75">
        <v>7843</v>
      </c>
      <c r="F52" s="75">
        <v>6081.06</v>
      </c>
      <c r="G52" s="75">
        <v>44</v>
      </c>
      <c r="H52" s="75">
        <v>101.85</v>
      </c>
      <c r="I52" s="75">
        <v>6581</v>
      </c>
      <c r="J52" s="75">
        <v>2977.8</v>
      </c>
      <c r="K52" s="75">
        <v>0</v>
      </c>
      <c r="L52" s="75">
        <v>0</v>
      </c>
      <c r="M52" s="99">
        <f t="shared" si="1"/>
        <v>31828</v>
      </c>
      <c r="N52" s="99">
        <f t="shared" si="2"/>
        <v>30493.809999999998</v>
      </c>
      <c r="Q52" s="117"/>
    </row>
    <row r="53" spans="1:17" ht="13.5" x14ac:dyDescent="0.2">
      <c r="A53" s="229"/>
      <c r="B53" s="165" t="s">
        <v>308</v>
      </c>
      <c r="C53" s="204">
        <f>SUM(C50:C52)</f>
        <v>114271</v>
      </c>
      <c r="D53" s="204">
        <f t="shared" ref="D53:L53" si="7">SUM(D50:D52)</f>
        <v>106592.08000000002</v>
      </c>
      <c r="E53" s="204">
        <f t="shared" si="7"/>
        <v>49349</v>
      </c>
      <c r="F53" s="204">
        <f t="shared" si="7"/>
        <v>31245.000000000004</v>
      </c>
      <c r="G53" s="204">
        <f t="shared" si="7"/>
        <v>332</v>
      </c>
      <c r="H53" s="204">
        <f t="shared" si="7"/>
        <v>653.07000000000005</v>
      </c>
      <c r="I53" s="204">
        <f t="shared" si="7"/>
        <v>57125</v>
      </c>
      <c r="J53" s="204">
        <f t="shared" si="7"/>
        <v>18960.7</v>
      </c>
      <c r="K53" s="204">
        <f t="shared" si="7"/>
        <v>8886</v>
      </c>
      <c r="L53" s="204">
        <f t="shared" si="7"/>
        <v>3801.41</v>
      </c>
      <c r="M53" s="204">
        <f t="shared" ref="M53:N53" si="8">SUM(M50:M52)</f>
        <v>229963</v>
      </c>
      <c r="N53" s="204">
        <f t="shared" si="8"/>
        <v>161252.26</v>
      </c>
      <c r="Q53" s="117"/>
    </row>
    <row r="54" spans="1:17" ht="13.5" x14ac:dyDescent="0.2">
      <c r="A54" s="51">
        <v>46</v>
      </c>
      <c r="B54" s="52" t="s">
        <v>299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99">
        <f t="shared" si="1"/>
        <v>0</v>
      </c>
      <c r="N54" s="99">
        <f t="shared" si="2"/>
        <v>0</v>
      </c>
      <c r="Q54" s="117"/>
    </row>
    <row r="55" spans="1:17" ht="13.5" x14ac:dyDescent="0.2">
      <c r="A55" s="51">
        <v>47</v>
      </c>
      <c r="B55" s="52" t="s">
        <v>232</v>
      </c>
      <c r="C55" s="75">
        <v>521605</v>
      </c>
      <c r="D55" s="75">
        <v>391261.83999999997</v>
      </c>
      <c r="E55" s="75"/>
      <c r="F55" s="75">
        <v>1636</v>
      </c>
      <c r="G55" s="75"/>
      <c r="H55" s="75"/>
      <c r="I55" s="75"/>
      <c r="J55" s="75"/>
      <c r="K55" s="75"/>
      <c r="L55" s="75"/>
      <c r="M55" s="99">
        <f t="shared" si="1"/>
        <v>521605</v>
      </c>
      <c r="N55" s="99">
        <f t="shared" si="2"/>
        <v>392897.83999999997</v>
      </c>
      <c r="Q55" s="117"/>
    </row>
    <row r="56" spans="1:17" ht="13.5" x14ac:dyDescent="0.2">
      <c r="A56" s="51">
        <v>48</v>
      </c>
      <c r="B56" s="52" t="s">
        <v>300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99">
        <f t="shared" si="1"/>
        <v>0</v>
      </c>
      <c r="N56" s="99">
        <f t="shared" si="2"/>
        <v>0</v>
      </c>
      <c r="Q56" s="117"/>
    </row>
    <row r="57" spans="1:17" ht="13.5" x14ac:dyDescent="0.2">
      <c r="A57" s="51">
        <v>49</v>
      </c>
      <c r="B57" s="52" t="s">
        <v>306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99">
        <f t="shared" si="1"/>
        <v>0</v>
      </c>
      <c r="N57" s="99">
        <f t="shared" si="2"/>
        <v>0</v>
      </c>
      <c r="Q57" s="117"/>
    </row>
    <row r="58" spans="1:17" ht="13.5" x14ac:dyDescent="0.2">
      <c r="A58" s="229"/>
      <c r="B58" s="165" t="s">
        <v>301</v>
      </c>
      <c r="C58" s="204">
        <f>SUM(C54:C57)</f>
        <v>521605</v>
      </c>
      <c r="D58" s="204">
        <f t="shared" ref="D58:L58" si="9">SUM(D54:D57)</f>
        <v>391261.83999999997</v>
      </c>
      <c r="E58" s="204">
        <f t="shared" si="9"/>
        <v>0</v>
      </c>
      <c r="F58" s="204">
        <f t="shared" si="9"/>
        <v>1636</v>
      </c>
      <c r="G58" s="204">
        <f t="shared" si="9"/>
        <v>0</v>
      </c>
      <c r="H58" s="204">
        <f t="shared" si="9"/>
        <v>0</v>
      </c>
      <c r="I58" s="204">
        <f t="shared" si="9"/>
        <v>0</v>
      </c>
      <c r="J58" s="204">
        <f t="shared" si="9"/>
        <v>0</v>
      </c>
      <c r="K58" s="204">
        <f t="shared" si="9"/>
        <v>0</v>
      </c>
      <c r="L58" s="204">
        <f t="shared" si="9"/>
        <v>0</v>
      </c>
      <c r="M58" s="204">
        <f t="shared" ref="M58:N58" si="10">SUM(M54:M57)</f>
        <v>521605</v>
      </c>
      <c r="N58" s="204">
        <f t="shared" si="10"/>
        <v>392897.83999999997</v>
      </c>
      <c r="Q58" s="117"/>
    </row>
    <row r="59" spans="1:17" ht="13.5" x14ac:dyDescent="0.2">
      <c r="A59" s="229"/>
      <c r="B59" s="165" t="s">
        <v>233</v>
      </c>
      <c r="C59" s="204">
        <f>C58+C53+C49+C27</f>
        <v>874444</v>
      </c>
      <c r="D59" s="204">
        <f t="shared" ref="D59:N59" si="11">D58+D53+D49+D27</f>
        <v>915713.25</v>
      </c>
      <c r="E59" s="204">
        <f t="shared" si="11"/>
        <v>91882</v>
      </c>
      <c r="F59" s="204">
        <f t="shared" si="11"/>
        <v>85485.9</v>
      </c>
      <c r="G59" s="204">
        <f t="shared" si="11"/>
        <v>6548</v>
      </c>
      <c r="H59" s="204">
        <f t="shared" si="11"/>
        <v>11960.62</v>
      </c>
      <c r="I59" s="204">
        <f t="shared" si="11"/>
        <v>222856</v>
      </c>
      <c r="J59" s="204">
        <f t="shared" si="11"/>
        <v>384129.45</v>
      </c>
      <c r="K59" s="204">
        <f t="shared" si="11"/>
        <v>63707</v>
      </c>
      <c r="L59" s="204">
        <f t="shared" si="11"/>
        <v>95787.949999999983</v>
      </c>
      <c r="M59" s="204">
        <f t="shared" si="11"/>
        <v>1259437</v>
      </c>
      <c r="N59" s="204">
        <f t="shared" si="11"/>
        <v>1493077.17</v>
      </c>
      <c r="Q59" s="117"/>
    </row>
    <row r="61" spans="1:17" x14ac:dyDescent="0.2">
      <c r="F61" s="88" t="s">
        <v>1088</v>
      </c>
    </row>
    <row r="64" spans="1:17" x14ac:dyDescent="0.2">
      <c r="H64" s="91"/>
    </row>
  </sheetData>
  <mergeCells count="12">
    <mergeCell ref="A4:A5"/>
    <mergeCell ref="B4:B5"/>
    <mergeCell ref="A1:O1"/>
    <mergeCell ref="A2:O2"/>
    <mergeCell ref="O4:O5"/>
    <mergeCell ref="C4:D4"/>
    <mergeCell ref="E4:F4"/>
    <mergeCell ref="G4:H4"/>
    <mergeCell ref="I4:J4"/>
    <mergeCell ref="M4:N4"/>
    <mergeCell ref="K4:L4"/>
    <mergeCell ref="L3:M3"/>
  </mergeCells>
  <conditionalFormatting sqref="L3">
    <cfRule type="cellIs" dxfId="18" priority="10" operator="lessThan">
      <formula>0</formula>
    </cfRule>
  </conditionalFormatting>
  <conditionalFormatting sqref="O1:O1048576">
    <cfRule type="cellIs" dxfId="17" priority="3" stopIfTrue="1" operator="greaterThan">
      <formula>100</formula>
    </cfRule>
  </conditionalFormatting>
  <conditionalFormatting sqref="Q1:Q1048576">
    <cfRule type="cellIs" dxfId="16" priority="2" operator="greaterThan">
      <formula>100</formula>
    </cfRule>
  </conditionalFormatting>
  <conditionalFormatting sqref="Q6:Q59">
    <cfRule type="cellIs" dxfId="15" priority="1" operator="greaterThan">
      <formula>100</formula>
    </cfRule>
  </conditionalFormatting>
  <pageMargins left="0.45" right="0.2" top="0.25" bottom="0.25" header="0.3" footer="0.3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61"/>
  <sheetViews>
    <sheetView zoomScaleNormal="100" workbookViewId="0">
      <pane xSplit="1" ySplit="5" topLeftCell="C6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F61" sqref="F61"/>
    </sheetView>
  </sheetViews>
  <sheetFormatPr defaultColWidth="9.140625" defaultRowHeight="12.75" x14ac:dyDescent="0.2"/>
  <cols>
    <col min="1" max="1" width="4.5703125" style="4" customWidth="1"/>
    <col min="2" max="2" width="29.5703125" style="4" customWidth="1"/>
    <col min="3" max="9" width="9.140625" style="4"/>
    <col min="10" max="10" width="10.42578125" style="4" bestFit="1" customWidth="1"/>
    <col min="11" max="11" width="9.140625" style="4"/>
    <col min="12" max="12" width="10.5703125" style="4" bestFit="1" customWidth="1"/>
    <col min="13" max="14" width="9.140625" style="4" hidden="1" customWidth="1"/>
    <col min="15" max="15" width="9.140625" style="106" hidden="1" customWidth="1"/>
    <col min="16" max="16" width="9.140625" style="297" hidden="1" customWidth="1"/>
    <col min="17" max="19" width="9.140625" style="4" hidden="1" customWidth="1"/>
    <col min="20" max="20" width="9.140625" style="4" customWidth="1"/>
    <col min="21" max="16384" width="9.140625" style="4"/>
  </cols>
  <sheetData>
    <row r="1" spans="1:19" ht="15.75" customHeight="1" x14ac:dyDescent="0.2">
      <c r="A1" s="465" t="s">
        <v>741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N1" s="4">
        <f>C10+I10</f>
        <v>1410</v>
      </c>
      <c r="O1" s="106">
        <f>D10+J10</f>
        <v>26642</v>
      </c>
    </row>
    <row r="2" spans="1:19" x14ac:dyDescent="0.2">
      <c r="A2" s="483" t="s">
        <v>164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</row>
    <row r="3" spans="1:19" x14ac:dyDescent="0.2">
      <c r="A3" s="77"/>
      <c r="B3" s="26" t="s">
        <v>12</v>
      </c>
      <c r="C3" s="77"/>
      <c r="D3" s="25"/>
      <c r="E3" s="25"/>
      <c r="F3" s="25"/>
      <c r="G3" s="25"/>
      <c r="H3" s="25"/>
      <c r="I3" s="484" t="s">
        <v>163</v>
      </c>
      <c r="J3" s="484"/>
    </row>
    <row r="4" spans="1:19" ht="15" customHeight="1" x14ac:dyDescent="0.2">
      <c r="A4" s="481" t="s">
        <v>208</v>
      </c>
      <c r="B4" s="481" t="s">
        <v>3</v>
      </c>
      <c r="C4" s="481" t="s">
        <v>24</v>
      </c>
      <c r="D4" s="481"/>
      <c r="E4" s="481" t="s">
        <v>19</v>
      </c>
      <c r="F4" s="481"/>
      <c r="G4" s="481" t="s">
        <v>20</v>
      </c>
      <c r="H4" s="481"/>
      <c r="I4" s="481" t="s">
        <v>50</v>
      </c>
      <c r="J4" s="481"/>
      <c r="K4" s="481" t="s">
        <v>37</v>
      </c>
      <c r="L4" s="481"/>
      <c r="P4" s="297" t="s">
        <v>17</v>
      </c>
      <c r="S4" s="4" t="s">
        <v>30</v>
      </c>
    </row>
    <row r="5" spans="1:19" ht="15" customHeight="1" x14ac:dyDescent="0.2">
      <c r="A5" s="481"/>
      <c r="B5" s="481"/>
      <c r="C5" s="105" t="s">
        <v>30</v>
      </c>
      <c r="D5" s="105" t="s">
        <v>17</v>
      </c>
      <c r="E5" s="105" t="s">
        <v>30</v>
      </c>
      <c r="F5" s="105" t="s">
        <v>17</v>
      </c>
      <c r="G5" s="105" t="s">
        <v>30</v>
      </c>
      <c r="H5" s="105" t="s">
        <v>17</v>
      </c>
      <c r="I5" s="105" t="s">
        <v>30</v>
      </c>
      <c r="J5" s="105" t="s">
        <v>17</v>
      </c>
      <c r="K5" s="105" t="s">
        <v>30</v>
      </c>
      <c r="L5" s="105" t="s">
        <v>17</v>
      </c>
      <c r="O5" s="150" t="s">
        <v>236</v>
      </c>
      <c r="P5" s="200" t="s">
        <v>214</v>
      </c>
      <c r="R5" s="4" t="s">
        <v>236</v>
      </c>
    </row>
    <row r="6" spans="1:19" ht="15" customHeight="1" x14ac:dyDescent="0.2">
      <c r="A6" s="51">
        <v>1</v>
      </c>
      <c r="B6" s="52" t="s">
        <v>52</v>
      </c>
      <c r="C6" s="92">
        <v>6</v>
      </c>
      <c r="D6" s="92">
        <v>3086</v>
      </c>
      <c r="E6" s="92">
        <v>0</v>
      </c>
      <c r="F6" s="92">
        <v>0</v>
      </c>
      <c r="G6" s="92">
        <v>4</v>
      </c>
      <c r="H6" s="92">
        <v>4</v>
      </c>
      <c r="I6" s="92">
        <v>480</v>
      </c>
      <c r="J6" s="92">
        <v>414</v>
      </c>
      <c r="K6" s="92">
        <f>C6+E6+G6+I6</f>
        <v>490</v>
      </c>
      <c r="L6" s="92">
        <f>D6+F6+H6+J6</f>
        <v>3504</v>
      </c>
      <c r="M6" s="118">
        <f>NPA_PS_14!N6</f>
        <v>47836</v>
      </c>
      <c r="N6" s="118">
        <f t="shared" ref="N6:N59" si="0">L6+M6</f>
        <v>51340</v>
      </c>
      <c r="O6" s="119">
        <f>NPA_13!D6</f>
        <v>51340</v>
      </c>
      <c r="P6" s="298">
        <f t="shared" ref="P6:P59" si="1">N6-O6</f>
        <v>0</v>
      </c>
      <c r="Q6" s="118">
        <f>K6+NPA_PS_14!M6</f>
        <v>14669</v>
      </c>
      <c r="R6" s="118">
        <f>NPA_13!C6</f>
        <v>14669</v>
      </c>
      <c r="S6" s="4">
        <f>Q6-R6</f>
        <v>0</v>
      </c>
    </row>
    <row r="7" spans="1:19" ht="13.5" x14ac:dyDescent="0.2">
      <c r="A7" s="51">
        <v>2</v>
      </c>
      <c r="B7" s="52" t="s">
        <v>53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5</v>
      </c>
      <c r="J7" s="92">
        <v>1078</v>
      </c>
      <c r="K7" s="92">
        <f t="shared" ref="K7:K57" si="2">C7+E7+G7+I7</f>
        <v>5</v>
      </c>
      <c r="L7" s="92">
        <f t="shared" ref="L7:L57" si="3">D7+F7+H7+J7</f>
        <v>1078</v>
      </c>
      <c r="M7" s="118">
        <f>NPA_PS_14!N7</f>
        <v>4259</v>
      </c>
      <c r="N7" s="118">
        <f t="shared" si="0"/>
        <v>5337</v>
      </c>
      <c r="O7" s="119">
        <f>NPA_13!D7</f>
        <v>5337</v>
      </c>
      <c r="P7" s="298">
        <f t="shared" si="1"/>
        <v>0</v>
      </c>
      <c r="Q7" s="118">
        <f>K7+NPA_PS_14!M7</f>
        <v>361</v>
      </c>
      <c r="R7" s="118">
        <f>NPA_13!C7</f>
        <v>361</v>
      </c>
      <c r="S7" s="4">
        <f t="shared" ref="S7:S59" si="4">Q7-R7</f>
        <v>0</v>
      </c>
    </row>
    <row r="8" spans="1:19" ht="13.5" x14ac:dyDescent="0.2">
      <c r="A8" s="51">
        <v>3</v>
      </c>
      <c r="B8" s="52" t="s">
        <v>54</v>
      </c>
      <c r="C8" s="92">
        <v>129</v>
      </c>
      <c r="D8" s="92">
        <v>39479.699999999997</v>
      </c>
      <c r="E8" s="92">
        <v>159</v>
      </c>
      <c r="F8" s="92">
        <v>2445.25</v>
      </c>
      <c r="G8" s="92">
        <v>0</v>
      </c>
      <c r="H8" s="92">
        <v>0</v>
      </c>
      <c r="I8" s="92">
        <v>1050</v>
      </c>
      <c r="J8" s="92">
        <v>37238.28</v>
      </c>
      <c r="K8" s="92">
        <f t="shared" si="2"/>
        <v>1338</v>
      </c>
      <c r="L8" s="92">
        <f t="shared" si="3"/>
        <v>79163.23</v>
      </c>
      <c r="M8" s="118">
        <f>NPA_PS_14!N8</f>
        <v>74127.069999999992</v>
      </c>
      <c r="N8" s="118">
        <f t="shared" si="0"/>
        <v>153290.29999999999</v>
      </c>
      <c r="O8" s="119">
        <f>NPA_13!D8</f>
        <v>153290.29999999999</v>
      </c>
      <c r="P8" s="298">
        <f t="shared" si="1"/>
        <v>0</v>
      </c>
      <c r="Q8" s="118">
        <f>K8+NPA_PS_14!M8</f>
        <v>21086</v>
      </c>
      <c r="R8" s="118">
        <f>NPA_13!C8</f>
        <v>21086</v>
      </c>
      <c r="S8" s="4">
        <f t="shared" si="4"/>
        <v>0</v>
      </c>
    </row>
    <row r="9" spans="1:19" ht="13.5" x14ac:dyDescent="0.2">
      <c r="A9" s="51">
        <v>4</v>
      </c>
      <c r="B9" s="52" t="s">
        <v>55</v>
      </c>
      <c r="C9" s="92">
        <v>5424</v>
      </c>
      <c r="D9" s="92">
        <v>34572</v>
      </c>
      <c r="E9" s="92">
        <v>68</v>
      </c>
      <c r="F9" s="92">
        <v>544</v>
      </c>
      <c r="G9" s="92">
        <v>5</v>
      </c>
      <c r="H9" s="92">
        <v>61</v>
      </c>
      <c r="I9" s="92">
        <v>4069</v>
      </c>
      <c r="J9" s="92">
        <v>4539</v>
      </c>
      <c r="K9" s="92">
        <f t="shared" si="2"/>
        <v>9566</v>
      </c>
      <c r="L9" s="92">
        <f t="shared" si="3"/>
        <v>39716</v>
      </c>
      <c r="M9" s="118">
        <f>NPA_PS_14!N9</f>
        <v>83993</v>
      </c>
      <c r="N9" s="118">
        <f t="shared" si="0"/>
        <v>123709</v>
      </c>
      <c r="O9" s="119">
        <f>NPA_13!D9</f>
        <v>123709</v>
      </c>
      <c r="P9" s="298">
        <f t="shared" si="1"/>
        <v>0</v>
      </c>
      <c r="Q9" s="118">
        <f>K9+NPA_PS_14!M9</f>
        <v>60112</v>
      </c>
      <c r="R9" s="118">
        <f>NPA_13!C9</f>
        <v>60112</v>
      </c>
      <c r="S9" s="4">
        <f t="shared" si="4"/>
        <v>0</v>
      </c>
    </row>
    <row r="10" spans="1:19" ht="13.5" x14ac:dyDescent="0.2">
      <c r="A10" s="51">
        <v>5</v>
      </c>
      <c r="B10" s="52" t="s">
        <v>56</v>
      </c>
      <c r="C10" s="92">
        <v>9</v>
      </c>
      <c r="D10" s="92">
        <v>25923</v>
      </c>
      <c r="E10" s="92">
        <v>1</v>
      </c>
      <c r="F10" s="92">
        <v>103</v>
      </c>
      <c r="G10" s="92">
        <v>61</v>
      </c>
      <c r="H10" s="92">
        <v>121</v>
      </c>
      <c r="I10" s="92">
        <v>1401</v>
      </c>
      <c r="J10" s="92">
        <v>719</v>
      </c>
      <c r="K10" s="92">
        <f t="shared" si="2"/>
        <v>1472</v>
      </c>
      <c r="L10" s="92">
        <f t="shared" si="3"/>
        <v>26866</v>
      </c>
      <c r="M10" s="118">
        <f>NPA_PS_14!N10</f>
        <v>47991</v>
      </c>
      <c r="N10" s="118">
        <f t="shared" si="0"/>
        <v>74857</v>
      </c>
      <c r="O10" s="119">
        <f>NPA_13!D10</f>
        <v>74857</v>
      </c>
      <c r="P10" s="298">
        <f t="shared" si="1"/>
        <v>0</v>
      </c>
      <c r="Q10" s="118">
        <f>K10+NPA_PS_14!M10</f>
        <v>23878</v>
      </c>
      <c r="R10" s="118">
        <f>NPA_13!C10</f>
        <v>23878</v>
      </c>
      <c r="S10" s="4">
        <f t="shared" si="4"/>
        <v>0</v>
      </c>
    </row>
    <row r="11" spans="1:19" ht="13.5" x14ac:dyDescent="0.2">
      <c r="A11" s="51">
        <v>6</v>
      </c>
      <c r="B11" s="52" t="s">
        <v>57</v>
      </c>
      <c r="C11" s="92">
        <v>6</v>
      </c>
      <c r="D11" s="92">
        <v>2014</v>
      </c>
      <c r="E11" s="92">
        <v>7</v>
      </c>
      <c r="F11" s="92">
        <v>16.03</v>
      </c>
      <c r="G11" s="92">
        <v>0</v>
      </c>
      <c r="H11" s="92">
        <v>0</v>
      </c>
      <c r="I11" s="92">
        <v>1435</v>
      </c>
      <c r="J11" s="92">
        <v>2792.67</v>
      </c>
      <c r="K11" s="92">
        <f t="shared" si="2"/>
        <v>1448</v>
      </c>
      <c r="L11" s="92">
        <f t="shared" si="3"/>
        <v>4822.7</v>
      </c>
      <c r="M11" s="118">
        <f>NPA_PS_14!N11</f>
        <v>36528.300000000003</v>
      </c>
      <c r="N11" s="118">
        <f t="shared" si="0"/>
        <v>41351</v>
      </c>
      <c r="O11" s="119">
        <f>NPA_13!D11</f>
        <v>41351</v>
      </c>
      <c r="P11" s="298">
        <f t="shared" si="1"/>
        <v>0</v>
      </c>
      <c r="Q11" s="118">
        <f>K11+NPA_PS_14!M11</f>
        <v>8256</v>
      </c>
      <c r="R11" s="118">
        <f>NPA_13!C11</f>
        <v>8256</v>
      </c>
      <c r="S11" s="4">
        <f t="shared" si="4"/>
        <v>0</v>
      </c>
    </row>
    <row r="12" spans="1:19" ht="13.5" x14ac:dyDescent="0.2">
      <c r="A12" s="51">
        <v>7</v>
      </c>
      <c r="B12" s="52" t="s">
        <v>58</v>
      </c>
      <c r="C12" s="92">
        <v>0</v>
      </c>
      <c r="D12" s="92">
        <v>0</v>
      </c>
      <c r="E12" s="92">
        <v>8</v>
      </c>
      <c r="F12" s="92">
        <v>202</v>
      </c>
      <c r="G12" s="92">
        <v>2</v>
      </c>
      <c r="H12" s="92">
        <v>26</v>
      </c>
      <c r="I12" s="92">
        <v>2597</v>
      </c>
      <c r="J12" s="92">
        <v>33456</v>
      </c>
      <c r="K12" s="92">
        <f t="shared" si="2"/>
        <v>2607</v>
      </c>
      <c r="L12" s="92">
        <f t="shared" si="3"/>
        <v>33684</v>
      </c>
      <c r="M12" s="118">
        <f>NPA_PS_14!N12</f>
        <v>109108</v>
      </c>
      <c r="N12" s="118">
        <f t="shared" si="0"/>
        <v>142792</v>
      </c>
      <c r="O12" s="119">
        <f>NPA_13!D12</f>
        <v>142792</v>
      </c>
      <c r="P12" s="298">
        <f t="shared" si="1"/>
        <v>0</v>
      </c>
      <c r="Q12" s="118">
        <f>K12+NPA_PS_14!M12</f>
        <v>80119</v>
      </c>
      <c r="R12" s="118">
        <f>NPA_13!C12</f>
        <v>80119</v>
      </c>
      <c r="S12" s="4">
        <f t="shared" si="4"/>
        <v>0</v>
      </c>
    </row>
    <row r="13" spans="1:19" ht="13.5" x14ac:dyDescent="0.2">
      <c r="A13" s="51">
        <v>8</v>
      </c>
      <c r="B13" s="52" t="s">
        <v>45</v>
      </c>
      <c r="C13" s="92">
        <v>0</v>
      </c>
      <c r="D13" s="92">
        <v>0</v>
      </c>
      <c r="E13" s="92">
        <v>2</v>
      </c>
      <c r="F13" s="92">
        <v>6</v>
      </c>
      <c r="G13" s="92">
        <v>0</v>
      </c>
      <c r="H13" s="92">
        <v>0</v>
      </c>
      <c r="I13" s="92">
        <v>240</v>
      </c>
      <c r="J13" s="92">
        <v>7059</v>
      </c>
      <c r="K13" s="92">
        <f t="shared" si="2"/>
        <v>242</v>
      </c>
      <c r="L13" s="92">
        <f t="shared" si="3"/>
        <v>7065</v>
      </c>
      <c r="M13" s="118">
        <f>NPA_PS_14!N13</f>
        <v>8923</v>
      </c>
      <c r="N13" s="118">
        <f t="shared" si="0"/>
        <v>15988</v>
      </c>
      <c r="O13" s="119">
        <f>NPA_13!D13</f>
        <v>15988.89</v>
      </c>
      <c r="P13" s="298">
        <f t="shared" si="1"/>
        <v>-0.88999999999941792</v>
      </c>
      <c r="Q13" s="118">
        <f>K13+NPA_PS_14!M13</f>
        <v>1852</v>
      </c>
      <c r="R13" s="118">
        <f>NPA_13!C13</f>
        <v>1852</v>
      </c>
      <c r="S13" s="4">
        <f t="shared" si="4"/>
        <v>0</v>
      </c>
    </row>
    <row r="14" spans="1:19" ht="13.5" x14ac:dyDescent="0.2">
      <c r="A14" s="51">
        <v>9</v>
      </c>
      <c r="B14" s="52" t="s">
        <v>46</v>
      </c>
      <c r="C14" s="92">
        <v>0</v>
      </c>
      <c r="D14" s="92">
        <v>0</v>
      </c>
      <c r="E14" s="92">
        <v>10</v>
      </c>
      <c r="F14" s="92">
        <v>201</v>
      </c>
      <c r="G14" s="92">
        <v>0</v>
      </c>
      <c r="H14" s="92">
        <v>0</v>
      </c>
      <c r="I14" s="92">
        <v>874</v>
      </c>
      <c r="J14" s="92">
        <v>20298</v>
      </c>
      <c r="K14" s="92">
        <f t="shared" si="2"/>
        <v>884</v>
      </c>
      <c r="L14" s="92">
        <f t="shared" si="3"/>
        <v>20499</v>
      </c>
      <c r="M14" s="118">
        <f>NPA_PS_14!N14</f>
        <v>9796</v>
      </c>
      <c r="N14" s="118">
        <f t="shared" si="0"/>
        <v>30295</v>
      </c>
      <c r="O14" s="119">
        <f>NPA_13!D14</f>
        <v>30295</v>
      </c>
      <c r="P14" s="298">
        <f t="shared" si="1"/>
        <v>0</v>
      </c>
      <c r="Q14" s="118">
        <f>K14+NPA_PS_14!M14</f>
        <v>9066</v>
      </c>
      <c r="R14" s="118">
        <f>NPA_13!C14</f>
        <v>9066</v>
      </c>
      <c r="S14" s="4">
        <f t="shared" si="4"/>
        <v>0</v>
      </c>
    </row>
    <row r="15" spans="1:19" ht="13.5" x14ac:dyDescent="0.2">
      <c r="A15" s="51">
        <v>10</v>
      </c>
      <c r="B15" s="52" t="s">
        <v>78</v>
      </c>
      <c r="C15" s="92">
        <v>2</v>
      </c>
      <c r="D15" s="92">
        <v>10296</v>
      </c>
      <c r="E15" s="92">
        <v>4</v>
      </c>
      <c r="F15" s="92">
        <v>134</v>
      </c>
      <c r="G15" s="92">
        <v>1</v>
      </c>
      <c r="H15" s="92">
        <v>0.28000000000000003</v>
      </c>
      <c r="I15" s="92">
        <v>73</v>
      </c>
      <c r="J15" s="92">
        <v>83883.72</v>
      </c>
      <c r="K15" s="92">
        <f t="shared" si="2"/>
        <v>80</v>
      </c>
      <c r="L15" s="92">
        <f t="shared" si="3"/>
        <v>94314</v>
      </c>
      <c r="M15" s="118">
        <f>NPA_PS_14!N15</f>
        <v>10838</v>
      </c>
      <c r="N15" s="118">
        <f t="shared" si="0"/>
        <v>105152</v>
      </c>
      <c r="O15" s="119">
        <f>NPA_13!D15</f>
        <v>105152</v>
      </c>
      <c r="P15" s="298">
        <f t="shared" si="1"/>
        <v>0</v>
      </c>
      <c r="Q15" s="118">
        <f>K15+NPA_PS_14!M15</f>
        <v>8589</v>
      </c>
      <c r="R15" s="118">
        <f>NPA_13!C15</f>
        <v>8589</v>
      </c>
      <c r="S15" s="4">
        <f t="shared" si="4"/>
        <v>0</v>
      </c>
    </row>
    <row r="16" spans="1:19" ht="13.5" x14ac:dyDescent="0.2">
      <c r="A16" s="51">
        <v>11</v>
      </c>
      <c r="B16" s="52" t="s">
        <v>59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11</v>
      </c>
      <c r="J16" s="92">
        <v>6934.7</v>
      </c>
      <c r="K16" s="92">
        <f t="shared" si="2"/>
        <v>11</v>
      </c>
      <c r="L16" s="92">
        <f t="shared" si="3"/>
        <v>6934.7</v>
      </c>
      <c r="M16" s="118">
        <f>NPA_PS_14!N16</f>
        <v>8324.3000000000011</v>
      </c>
      <c r="N16" s="118">
        <f t="shared" si="0"/>
        <v>15259</v>
      </c>
      <c r="O16" s="119">
        <f>NPA_13!D16</f>
        <v>15259</v>
      </c>
      <c r="P16" s="298">
        <f t="shared" si="1"/>
        <v>0</v>
      </c>
      <c r="Q16" s="118">
        <f>K16+NPA_PS_14!M16</f>
        <v>749</v>
      </c>
      <c r="R16" s="118">
        <f>NPA_13!C16</f>
        <v>749</v>
      </c>
      <c r="S16" s="4">
        <f t="shared" si="4"/>
        <v>0</v>
      </c>
    </row>
    <row r="17" spans="1:19" ht="13.5" x14ac:dyDescent="0.2">
      <c r="A17" s="51">
        <v>12</v>
      </c>
      <c r="B17" s="52" t="s">
        <v>60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663</v>
      </c>
      <c r="J17" s="92">
        <v>15100.06</v>
      </c>
      <c r="K17" s="92">
        <f t="shared" si="2"/>
        <v>663</v>
      </c>
      <c r="L17" s="92">
        <f t="shared" si="3"/>
        <v>15100.06</v>
      </c>
      <c r="M17" s="118">
        <f>NPA_PS_14!N17</f>
        <v>8853.2899999999991</v>
      </c>
      <c r="N17" s="118">
        <f t="shared" si="0"/>
        <v>23953.35</v>
      </c>
      <c r="O17" s="119">
        <f>NPA_13!D17</f>
        <v>23953.35</v>
      </c>
      <c r="P17" s="298">
        <f t="shared" si="1"/>
        <v>0</v>
      </c>
      <c r="Q17" s="118">
        <f>K17+NPA_PS_14!M17</f>
        <v>1134</v>
      </c>
      <c r="R17" s="118">
        <f>NPA_13!C17</f>
        <v>1134</v>
      </c>
      <c r="S17" s="4">
        <f t="shared" si="4"/>
        <v>0</v>
      </c>
    </row>
    <row r="18" spans="1:19" ht="13.5" x14ac:dyDescent="0.2">
      <c r="A18" s="51">
        <v>13</v>
      </c>
      <c r="B18" s="52" t="s">
        <v>190</v>
      </c>
      <c r="C18" s="92">
        <v>1</v>
      </c>
      <c r="D18" s="92">
        <v>1837</v>
      </c>
      <c r="E18" s="92">
        <v>5</v>
      </c>
      <c r="F18" s="92">
        <v>94</v>
      </c>
      <c r="G18" s="92">
        <v>0</v>
      </c>
      <c r="H18" s="92">
        <v>0</v>
      </c>
      <c r="I18" s="92">
        <v>273</v>
      </c>
      <c r="J18" s="92">
        <v>25683</v>
      </c>
      <c r="K18" s="92">
        <f t="shared" si="2"/>
        <v>279</v>
      </c>
      <c r="L18" s="92">
        <f t="shared" si="3"/>
        <v>27614</v>
      </c>
      <c r="M18" s="118">
        <f>NPA_PS_14!N18</f>
        <v>16264</v>
      </c>
      <c r="N18" s="118">
        <f t="shared" si="0"/>
        <v>43878</v>
      </c>
      <c r="O18" s="119">
        <f>NPA_13!D18</f>
        <v>43878</v>
      </c>
      <c r="P18" s="298">
        <f t="shared" si="1"/>
        <v>0</v>
      </c>
      <c r="Q18" s="118">
        <f>K18+NPA_PS_14!M18</f>
        <v>8353</v>
      </c>
      <c r="R18" s="118">
        <f>NPA_13!C18</f>
        <v>8353</v>
      </c>
      <c r="S18" s="4">
        <f t="shared" si="4"/>
        <v>0</v>
      </c>
    </row>
    <row r="19" spans="1:19" ht="13.5" x14ac:dyDescent="0.2">
      <c r="A19" s="51">
        <v>14</v>
      </c>
      <c r="B19" s="52" t="s">
        <v>191</v>
      </c>
      <c r="C19" s="92">
        <v>0</v>
      </c>
      <c r="D19" s="92">
        <v>0</v>
      </c>
      <c r="E19" s="92">
        <v>0</v>
      </c>
      <c r="F19" s="92">
        <v>0</v>
      </c>
      <c r="G19" s="92">
        <v>3</v>
      </c>
      <c r="H19" s="92">
        <v>5</v>
      </c>
      <c r="I19" s="92">
        <v>527</v>
      </c>
      <c r="J19" s="92">
        <v>151</v>
      </c>
      <c r="K19" s="92">
        <f t="shared" si="2"/>
        <v>530</v>
      </c>
      <c r="L19" s="92">
        <f t="shared" si="3"/>
        <v>156</v>
      </c>
      <c r="M19" s="118">
        <f>NPA_PS_14!N19</f>
        <v>5084</v>
      </c>
      <c r="N19" s="118">
        <f t="shared" si="0"/>
        <v>5240</v>
      </c>
      <c r="O19" s="119">
        <f>NPA_13!D19</f>
        <v>5240</v>
      </c>
      <c r="P19" s="298">
        <f t="shared" si="1"/>
        <v>0</v>
      </c>
      <c r="Q19" s="118">
        <f>K19+NPA_PS_14!M19</f>
        <v>5167</v>
      </c>
      <c r="R19" s="118">
        <f>NPA_13!C19</f>
        <v>5167</v>
      </c>
      <c r="S19" s="4">
        <f t="shared" si="4"/>
        <v>0</v>
      </c>
    </row>
    <row r="20" spans="1:19" ht="13.5" x14ac:dyDescent="0.2">
      <c r="A20" s="51">
        <v>15</v>
      </c>
      <c r="B20" s="52" t="s">
        <v>61</v>
      </c>
      <c r="C20" s="92">
        <v>7</v>
      </c>
      <c r="D20" s="92">
        <v>3296</v>
      </c>
      <c r="E20" s="92">
        <v>33</v>
      </c>
      <c r="F20" s="92">
        <v>1721</v>
      </c>
      <c r="G20" s="92">
        <v>0</v>
      </c>
      <c r="H20" s="92">
        <v>0</v>
      </c>
      <c r="I20" s="92">
        <v>2336</v>
      </c>
      <c r="J20" s="92">
        <v>46863</v>
      </c>
      <c r="K20" s="92">
        <f t="shared" si="2"/>
        <v>2376</v>
      </c>
      <c r="L20" s="92">
        <f t="shared" si="3"/>
        <v>51880</v>
      </c>
      <c r="M20" s="118">
        <f>NPA_PS_14!N20</f>
        <v>113487</v>
      </c>
      <c r="N20" s="118">
        <f t="shared" si="0"/>
        <v>165367</v>
      </c>
      <c r="O20" s="119">
        <f>NPA_13!D20</f>
        <v>165367</v>
      </c>
      <c r="P20" s="298">
        <f t="shared" si="1"/>
        <v>0</v>
      </c>
      <c r="Q20" s="118">
        <f>K20+NPA_PS_14!M20</f>
        <v>14775</v>
      </c>
      <c r="R20" s="118">
        <f>NPA_13!C20</f>
        <v>14775</v>
      </c>
      <c r="S20" s="4">
        <f t="shared" si="4"/>
        <v>0</v>
      </c>
    </row>
    <row r="21" spans="1:19" ht="13.5" x14ac:dyDescent="0.2">
      <c r="A21" s="51">
        <v>16</v>
      </c>
      <c r="B21" s="52" t="s">
        <v>67</v>
      </c>
      <c r="C21" s="92">
        <v>0</v>
      </c>
      <c r="D21" s="92">
        <v>0</v>
      </c>
      <c r="E21" s="92">
        <v>13</v>
      </c>
      <c r="F21" s="92">
        <v>329</v>
      </c>
      <c r="G21" s="92">
        <v>0</v>
      </c>
      <c r="H21" s="92">
        <v>0</v>
      </c>
      <c r="I21" s="92">
        <v>4464</v>
      </c>
      <c r="J21" s="92">
        <v>172388</v>
      </c>
      <c r="K21" s="92">
        <f t="shared" si="2"/>
        <v>4477</v>
      </c>
      <c r="L21" s="92">
        <f t="shared" si="3"/>
        <v>172717</v>
      </c>
      <c r="M21" s="118">
        <f>NPA_PS_14!N21</f>
        <v>98508</v>
      </c>
      <c r="N21" s="118">
        <f t="shared" si="0"/>
        <v>271225</v>
      </c>
      <c r="O21" s="119">
        <f>NPA_13!D21</f>
        <v>271225</v>
      </c>
      <c r="P21" s="298">
        <f t="shared" si="1"/>
        <v>0</v>
      </c>
      <c r="Q21" s="118">
        <f>K21+NPA_PS_14!M21</f>
        <v>100327</v>
      </c>
      <c r="R21" s="118">
        <f>NPA_13!C21</f>
        <v>100327</v>
      </c>
      <c r="S21" s="4">
        <f t="shared" si="4"/>
        <v>0</v>
      </c>
    </row>
    <row r="22" spans="1:19" ht="13.5" x14ac:dyDescent="0.2">
      <c r="A22" s="51">
        <v>17</v>
      </c>
      <c r="B22" s="52" t="s">
        <v>62</v>
      </c>
      <c r="C22" s="92">
        <v>35</v>
      </c>
      <c r="D22" s="92">
        <v>1260</v>
      </c>
      <c r="E22" s="92">
        <v>15</v>
      </c>
      <c r="F22" s="92">
        <v>94</v>
      </c>
      <c r="G22" s="92">
        <v>0</v>
      </c>
      <c r="H22" s="92">
        <v>0</v>
      </c>
      <c r="I22" s="92">
        <v>1722</v>
      </c>
      <c r="J22" s="92">
        <v>13056</v>
      </c>
      <c r="K22" s="92">
        <f t="shared" si="2"/>
        <v>1772</v>
      </c>
      <c r="L22" s="92">
        <f t="shared" si="3"/>
        <v>14410</v>
      </c>
      <c r="M22" s="118">
        <f>NPA_PS_14!N22</f>
        <v>12465</v>
      </c>
      <c r="N22" s="118">
        <f t="shared" si="0"/>
        <v>26875</v>
      </c>
      <c r="O22" s="119">
        <f>NPA_13!D22</f>
        <v>26875</v>
      </c>
      <c r="P22" s="298">
        <f t="shared" si="1"/>
        <v>0</v>
      </c>
      <c r="Q22" s="118">
        <f>K22+NPA_PS_14!M22</f>
        <v>11556</v>
      </c>
      <c r="R22" s="118">
        <f>NPA_13!C22</f>
        <v>11556</v>
      </c>
      <c r="S22" s="4">
        <f t="shared" si="4"/>
        <v>0</v>
      </c>
    </row>
    <row r="23" spans="1:19" ht="13.5" x14ac:dyDescent="0.2">
      <c r="A23" s="51">
        <v>18</v>
      </c>
      <c r="B23" s="52" t="s">
        <v>192</v>
      </c>
      <c r="C23" s="92">
        <v>3985</v>
      </c>
      <c r="D23" s="92">
        <v>10871</v>
      </c>
      <c r="E23" s="92">
        <v>11</v>
      </c>
      <c r="F23" s="92">
        <v>21</v>
      </c>
      <c r="G23" s="92">
        <v>0</v>
      </c>
      <c r="H23" s="92">
        <v>0</v>
      </c>
      <c r="I23" s="92">
        <v>451</v>
      </c>
      <c r="J23" s="92">
        <v>570.85</v>
      </c>
      <c r="K23" s="92">
        <f t="shared" si="2"/>
        <v>4447</v>
      </c>
      <c r="L23" s="92">
        <f t="shared" si="3"/>
        <v>11462.85</v>
      </c>
      <c r="M23" s="118">
        <f>NPA_PS_14!N23</f>
        <v>57514</v>
      </c>
      <c r="N23" s="118">
        <f t="shared" si="0"/>
        <v>68976.850000000006</v>
      </c>
      <c r="O23" s="119">
        <f>NPA_13!D23</f>
        <v>68976.850000000006</v>
      </c>
      <c r="P23" s="298">
        <f t="shared" si="1"/>
        <v>0</v>
      </c>
      <c r="Q23" s="118">
        <f>K23+NPA_PS_14!M23</f>
        <v>19684</v>
      </c>
      <c r="R23" s="118">
        <f>NPA_13!C23</f>
        <v>19684</v>
      </c>
      <c r="S23" s="4">
        <f t="shared" si="4"/>
        <v>0</v>
      </c>
    </row>
    <row r="24" spans="1:19" ht="13.5" x14ac:dyDescent="0.2">
      <c r="A24" s="51">
        <v>19</v>
      </c>
      <c r="B24" s="52" t="s">
        <v>63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f t="shared" si="2"/>
        <v>0</v>
      </c>
      <c r="L24" s="92">
        <f t="shared" si="3"/>
        <v>0</v>
      </c>
      <c r="M24" s="118">
        <f>NPA_PS_14!N24</f>
        <v>94733</v>
      </c>
      <c r="N24" s="118">
        <f t="shared" si="0"/>
        <v>94733</v>
      </c>
      <c r="O24" s="119">
        <f>NPA_13!D24</f>
        <v>94733</v>
      </c>
      <c r="P24" s="298">
        <f t="shared" si="1"/>
        <v>0</v>
      </c>
      <c r="Q24" s="118">
        <f>K24+NPA_PS_14!M24</f>
        <v>46107</v>
      </c>
      <c r="R24" s="118">
        <f>NPA_13!C24</f>
        <v>46107</v>
      </c>
      <c r="S24" s="4">
        <f t="shared" si="4"/>
        <v>0</v>
      </c>
    </row>
    <row r="25" spans="1:19" ht="13.5" x14ac:dyDescent="0.2">
      <c r="A25" s="51">
        <v>20</v>
      </c>
      <c r="B25" s="52" t="s">
        <v>64</v>
      </c>
      <c r="C25" s="92">
        <v>2</v>
      </c>
      <c r="D25" s="92">
        <v>7032.65</v>
      </c>
      <c r="E25" s="92">
        <v>0</v>
      </c>
      <c r="F25" s="92">
        <v>0</v>
      </c>
      <c r="G25" s="92">
        <v>0</v>
      </c>
      <c r="H25" s="92">
        <v>0</v>
      </c>
      <c r="I25" s="92">
        <v>18</v>
      </c>
      <c r="J25" s="92">
        <v>5078.6899999999996</v>
      </c>
      <c r="K25" s="92">
        <f t="shared" si="2"/>
        <v>20</v>
      </c>
      <c r="L25" s="92">
        <f t="shared" si="3"/>
        <v>12111.34</v>
      </c>
      <c r="M25" s="118">
        <f>NPA_PS_14!N25</f>
        <v>1099.96</v>
      </c>
      <c r="N25" s="118">
        <f t="shared" si="0"/>
        <v>13211.3</v>
      </c>
      <c r="O25" s="119">
        <f>NPA_13!D25</f>
        <v>13211.3</v>
      </c>
      <c r="P25" s="298">
        <f t="shared" si="1"/>
        <v>0</v>
      </c>
      <c r="Q25" s="118">
        <f>K25+NPA_PS_14!M25</f>
        <v>232</v>
      </c>
      <c r="R25" s="118">
        <f>NPA_13!C25</f>
        <v>232</v>
      </c>
      <c r="S25" s="4">
        <f t="shared" si="4"/>
        <v>0</v>
      </c>
    </row>
    <row r="26" spans="1:19" ht="13.5" x14ac:dyDescent="0.2">
      <c r="A26" s="51">
        <v>21</v>
      </c>
      <c r="B26" s="52" t="s">
        <v>47</v>
      </c>
      <c r="C26" s="92">
        <v>36</v>
      </c>
      <c r="D26" s="92">
        <v>84</v>
      </c>
      <c r="E26" s="92">
        <v>0</v>
      </c>
      <c r="F26" s="92">
        <v>0</v>
      </c>
      <c r="G26" s="92">
        <v>0</v>
      </c>
      <c r="H26" s="92">
        <v>0</v>
      </c>
      <c r="I26" s="92">
        <v>185</v>
      </c>
      <c r="J26" s="92">
        <v>1106.1400000000001</v>
      </c>
      <c r="K26" s="92">
        <f t="shared" si="2"/>
        <v>221</v>
      </c>
      <c r="L26" s="92">
        <f t="shared" si="3"/>
        <v>1190.1400000000001</v>
      </c>
      <c r="M26" s="118">
        <f>NPA_PS_14!N26</f>
        <v>3094.2799999999997</v>
      </c>
      <c r="N26" s="118">
        <f t="shared" si="0"/>
        <v>4284.42</v>
      </c>
      <c r="O26" s="119">
        <f>NPA_13!D26</f>
        <v>4284</v>
      </c>
      <c r="P26" s="298">
        <f t="shared" si="1"/>
        <v>0.42000000000007276</v>
      </c>
      <c r="Q26" s="118">
        <f>K26+NPA_PS_14!M26</f>
        <v>1597</v>
      </c>
      <c r="R26" s="118">
        <f>NPA_13!C26</f>
        <v>1597</v>
      </c>
      <c r="S26" s="4">
        <f t="shared" si="4"/>
        <v>0</v>
      </c>
    </row>
    <row r="27" spans="1:19" ht="13.5" x14ac:dyDescent="0.2">
      <c r="A27" s="187"/>
      <c r="B27" s="165" t="s">
        <v>307</v>
      </c>
      <c r="C27" s="201">
        <f>SUM(C6:C26)</f>
        <v>9642</v>
      </c>
      <c r="D27" s="201">
        <f t="shared" ref="D27:J27" si="5">SUM(D6:D26)</f>
        <v>139751.35</v>
      </c>
      <c r="E27" s="201">
        <f t="shared" si="5"/>
        <v>336</v>
      </c>
      <c r="F27" s="201">
        <f t="shared" si="5"/>
        <v>5910.2800000000007</v>
      </c>
      <c r="G27" s="201">
        <f t="shared" si="5"/>
        <v>76</v>
      </c>
      <c r="H27" s="201">
        <f t="shared" si="5"/>
        <v>217.28</v>
      </c>
      <c r="I27" s="201">
        <f t="shared" si="5"/>
        <v>22874</v>
      </c>
      <c r="J27" s="201">
        <f t="shared" si="5"/>
        <v>478409.11</v>
      </c>
      <c r="K27" s="201">
        <f t="shared" ref="K27:L27" si="6">SUM(K6:K26)</f>
        <v>32928</v>
      </c>
      <c r="L27" s="201">
        <f t="shared" si="6"/>
        <v>624288.0199999999</v>
      </c>
      <c r="M27" s="118">
        <f>NPA_PS_14!N27</f>
        <v>852826.2</v>
      </c>
      <c r="N27" s="118">
        <f t="shared" si="0"/>
        <v>1477114.2199999997</v>
      </c>
      <c r="O27" s="119">
        <f>NPA_13!D27</f>
        <v>1477114.6900000002</v>
      </c>
      <c r="P27" s="298">
        <f t="shared" si="1"/>
        <v>-0.47000000043772161</v>
      </c>
      <c r="Q27" s="118">
        <f>K27+NPA_PS_14!M27</f>
        <v>437669</v>
      </c>
      <c r="R27" s="118">
        <f>NPA_13!C27</f>
        <v>437669</v>
      </c>
      <c r="S27" s="4">
        <f t="shared" si="4"/>
        <v>0</v>
      </c>
    </row>
    <row r="28" spans="1:19" ht="13.5" x14ac:dyDescent="0.2">
      <c r="A28" s="51">
        <v>22</v>
      </c>
      <c r="B28" s="52" t="s">
        <v>44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1077</v>
      </c>
      <c r="J28" s="92">
        <v>33704.550000000003</v>
      </c>
      <c r="K28" s="92">
        <f t="shared" si="2"/>
        <v>1077</v>
      </c>
      <c r="L28" s="92">
        <f t="shared" si="3"/>
        <v>33704.550000000003</v>
      </c>
      <c r="M28" s="118">
        <f>NPA_PS_14!N28</f>
        <v>12795.119999999999</v>
      </c>
      <c r="N28" s="118">
        <f t="shared" si="0"/>
        <v>46499.67</v>
      </c>
      <c r="O28" s="119">
        <f>NPA_13!D28</f>
        <v>46499.67</v>
      </c>
      <c r="P28" s="298">
        <f t="shared" si="1"/>
        <v>0</v>
      </c>
      <c r="Q28" s="118">
        <f>K28+NPA_PS_14!M28</f>
        <v>15247</v>
      </c>
      <c r="R28" s="118">
        <f>NPA_13!C28</f>
        <v>15247</v>
      </c>
      <c r="S28" s="4">
        <f t="shared" si="4"/>
        <v>0</v>
      </c>
    </row>
    <row r="29" spans="1:19" ht="13.5" x14ac:dyDescent="0.2">
      <c r="A29" s="51">
        <v>23</v>
      </c>
      <c r="B29" s="52" t="s">
        <v>193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f t="shared" si="2"/>
        <v>0</v>
      </c>
      <c r="L29" s="92">
        <f t="shared" si="3"/>
        <v>0</v>
      </c>
      <c r="M29" s="118">
        <f>NPA_PS_14!N29</f>
        <v>1493.2</v>
      </c>
      <c r="N29" s="118">
        <f t="shared" si="0"/>
        <v>1493.2</v>
      </c>
      <c r="O29" s="119">
        <f>NPA_13!D29</f>
        <v>1493.2</v>
      </c>
      <c r="P29" s="298">
        <f t="shared" si="1"/>
        <v>0</v>
      </c>
      <c r="Q29" s="118">
        <f>K29+NPA_PS_14!M29</f>
        <v>11493</v>
      </c>
      <c r="R29" s="118">
        <f>NPA_13!C29</f>
        <v>11493</v>
      </c>
      <c r="S29" s="4">
        <f t="shared" si="4"/>
        <v>0</v>
      </c>
    </row>
    <row r="30" spans="1:19" ht="13.5" x14ac:dyDescent="0.2">
      <c r="A30" s="51">
        <v>24</v>
      </c>
      <c r="B30" s="52" t="s">
        <v>194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f t="shared" si="2"/>
        <v>0</v>
      </c>
      <c r="L30" s="92">
        <f t="shared" si="3"/>
        <v>0</v>
      </c>
      <c r="M30" s="118">
        <f>NPA_PS_14!N30</f>
        <v>0</v>
      </c>
      <c r="N30" s="118">
        <f t="shared" si="0"/>
        <v>0</v>
      </c>
      <c r="O30" s="119">
        <f>NPA_13!D30</f>
        <v>0</v>
      </c>
      <c r="P30" s="298">
        <f t="shared" si="1"/>
        <v>0</v>
      </c>
      <c r="Q30" s="118">
        <f>K30+NPA_PS_14!M30</f>
        <v>0</v>
      </c>
      <c r="R30" s="118">
        <f>NPA_13!C30</f>
        <v>0</v>
      </c>
      <c r="S30" s="4">
        <f t="shared" si="4"/>
        <v>0</v>
      </c>
    </row>
    <row r="31" spans="1:19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f t="shared" si="2"/>
        <v>0</v>
      </c>
      <c r="L31" s="92">
        <f t="shared" si="3"/>
        <v>0</v>
      </c>
      <c r="M31" s="118">
        <f>NPA_PS_14!N31</f>
        <v>0</v>
      </c>
      <c r="N31" s="118">
        <f t="shared" si="0"/>
        <v>0</v>
      </c>
      <c r="O31" s="119">
        <f>NPA_13!D31</f>
        <v>0</v>
      </c>
      <c r="P31" s="298">
        <f t="shared" si="1"/>
        <v>0</v>
      </c>
      <c r="Q31" s="118">
        <f>K31+NPA_PS_14!M31</f>
        <v>0</v>
      </c>
      <c r="R31" s="118">
        <f>NPA_13!C31</f>
        <v>0</v>
      </c>
      <c r="S31" s="4">
        <f t="shared" si="4"/>
        <v>0</v>
      </c>
    </row>
    <row r="32" spans="1:19" ht="13.5" x14ac:dyDescent="0.2">
      <c r="A32" s="51">
        <v>26</v>
      </c>
      <c r="B32" s="52" t="s">
        <v>195</v>
      </c>
      <c r="C32" s="92">
        <v>4</v>
      </c>
      <c r="D32" s="92">
        <v>210</v>
      </c>
      <c r="E32" s="92">
        <v>3</v>
      </c>
      <c r="F32" s="92">
        <v>75</v>
      </c>
      <c r="G32" s="92">
        <v>0</v>
      </c>
      <c r="H32" s="92">
        <v>0</v>
      </c>
      <c r="I32" s="92">
        <v>8</v>
      </c>
      <c r="J32" s="92">
        <v>362</v>
      </c>
      <c r="K32" s="92">
        <f t="shared" si="2"/>
        <v>15</v>
      </c>
      <c r="L32" s="92">
        <f t="shared" si="3"/>
        <v>647</v>
      </c>
      <c r="M32" s="118">
        <f>NPA_PS_14!N32</f>
        <v>1918</v>
      </c>
      <c r="N32" s="118">
        <f t="shared" si="0"/>
        <v>2565</v>
      </c>
      <c r="O32" s="119">
        <f>NPA_13!D32</f>
        <v>2565</v>
      </c>
      <c r="P32" s="298">
        <f t="shared" si="1"/>
        <v>0</v>
      </c>
      <c r="Q32" s="118">
        <f>K32+NPA_PS_14!M32</f>
        <v>1925</v>
      </c>
      <c r="R32" s="118">
        <f>NPA_13!C32</f>
        <v>1925</v>
      </c>
      <c r="S32" s="4">
        <f t="shared" si="4"/>
        <v>0</v>
      </c>
    </row>
    <row r="33" spans="1:19" ht="13.5" x14ac:dyDescent="0.2">
      <c r="A33" s="51">
        <v>27</v>
      </c>
      <c r="B33" s="52" t="s">
        <v>196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f t="shared" si="2"/>
        <v>0</v>
      </c>
      <c r="L33" s="92">
        <f t="shared" si="3"/>
        <v>0</v>
      </c>
      <c r="M33" s="118">
        <f>NPA_PS_14!N33</f>
        <v>0</v>
      </c>
      <c r="N33" s="118">
        <f t="shared" si="0"/>
        <v>0</v>
      </c>
      <c r="O33" s="119">
        <f>NPA_13!D33</f>
        <v>0</v>
      </c>
      <c r="P33" s="298">
        <f t="shared" si="1"/>
        <v>0</v>
      </c>
      <c r="Q33" s="118">
        <f>K33+NPA_PS_14!M33</f>
        <v>0</v>
      </c>
      <c r="R33" s="118">
        <f>NPA_13!C33</f>
        <v>0</v>
      </c>
      <c r="S33" s="4">
        <f t="shared" si="4"/>
        <v>0</v>
      </c>
    </row>
    <row r="34" spans="1:19" ht="13.5" x14ac:dyDescent="0.2">
      <c r="A34" s="51">
        <v>28</v>
      </c>
      <c r="B34" s="52" t="s">
        <v>197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26</v>
      </c>
      <c r="J34" s="92">
        <v>1136</v>
      </c>
      <c r="K34" s="92">
        <f t="shared" si="2"/>
        <v>26</v>
      </c>
      <c r="L34" s="92">
        <f t="shared" si="3"/>
        <v>1136</v>
      </c>
      <c r="M34" s="118">
        <f>NPA_PS_14!N34</f>
        <v>46</v>
      </c>
      <c r="N34" s="118">
        <f t="shared" si="0"/>
        <v>1182</v>
      </c>
      <c r="O34" s="119">
        <f>NPA_13!D34</f>
        <v>1182</v>
      </c>
      <c r="P34" s="298">
        <f t="shared" si="1"/>
        <v>0</v>
      </c>
      <c r="Q34" s="118">
        <f>K34+NPA_PS_14!M34</f>
        <v>35</v>
      </c>
      <c r="R34" s="118">
        <f>NPA_13!C34</f>
        <v>35</v>
      </c>
      <c r="S34" s="4">
        <f t="shared" si="4"/>
        <v>0</v>
      </c>
    </row>
    <row r="35" spans="1:19" ht="13.5" x14ac:dyDescent="0.2">
      <c r="A35" s="51">
        <v>29</v>
      </c>
      <c r="B35" s="52" t="s">
        <v>68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5891</v>
      </c>
      <c r="J35" s="92">
        <v>14005.34</v>
      </c>
      <c r="K35" s="92">
        <f t="shared" si="2"/>
        <v>5891</v>
      </c>
      <c r="L35" s="92">
        <f t="shared" si="3"/>
        <v>14005.34</v>
      </c>
      <c r="M35" s="118">
        <f>NPA_PS_14!N35</f>
        <v>41980.66</v>
      </c>
      <c r="N35" s="118">
        <f t="shared" si="0"/>
        <v>55986</v>
      </c>
      <c r="O35" s="119">
        <f>NPA_13!D35</f>
        <v>55986</v>
      </c>
      <c r="P35" s="298">
        <f t="shared" si="1"/>
        <v>0</v>
      </c>
      <c r="Q35" s="118">
        <f>K35+NPA_PS_14!M35</f>
        <v>38382</v>
      </c>
      <c r="R35" s="118">
        <f>NPA_13!C35</f>
        <v>38382</v>
      </c>
      <c r="S35" s="4">
        <f t="shared" si="4"/>
        <v>0</v>
      </c>
    </row>
    <row r="36" spans="1:19" ht="13.5" x14ac:dyDescent="0.2">
      <c r="A36" s="51">
        <v>30</v>
      </c>
      <c r="B36" s="52" t="s">
        <v>69</v>
      </c>
      <c r="C36" s="92">
        <v>3</v>
      </c>
      <c r="D36" s="92">
        <v>23</v>
      </c>
      <c r="E36" s="92">
        <v>133</v>
      </c>
      <c r="F36" s="92">
        <v>1722</v>
      </c>
      <c r="G36" s="92">
        <v>0</v>
      </c>
      <c r="H36" s="92">
        <v>0</v>
      </c>
      <c r="I36" s="92">
        <v>3305</v>
      </c>
      <c r="J36" s="92">
        <v>98912</v>
      </c>
      <c r="K36" s="92">
        <f t="shared" si="2"/>
        <v>3441</v>
      </c>
      <c r="L36" s="92">
        <f t="shared" si="3"/>
        <v>100657</v>
      </c>
      <c r="M36" s="118">
        <f>NPA_PS_14!N36</f>
        <v>14549</v>
      </c>
      <c r="N36" s="118">
        <f t="shared" si="0"/>
        <v>115206</v>
      </c>
      <c r="O36" s="119">
        <f>NPA_13!D36</f>
        <v>115206</v>
      </c>
      <c r="P36" s="298">
        <f t="shared" si="1"/>
        <v>0</v>
      </c>
      <c r="Q36" s="118">
        <f>K36+NPA_PS_14!M36</f>
        <v>9893</v>
      </c>
      <c r="R36" s="118">
        <f>NPA_13!C36</f>
        <v>9893</v>
      </c>
      <c r="S36" s="4">
        <f t="shared" si="4"/>
        <v>0</v>
      </c>
    </row>
    <row r="37" spans="1:19" ht="13.5" x14ac:dyDescent="0.2">
      <c r="A37" s="51">
        <v>31</v>
      </c>
      <c r="B37" s="52" t="s">
        <v>198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2</v>
      </c>
      <c r="J37" s="92">
        <v>0.23</v>
      </c>
      <c r="K37" s="92">
        <f t="shared" si="2"/>
        <v>2</v>
      </c>
      <c r="L37" s="92">
        <f t="shared" si="3"/>
        <v>0.23</v>
      </c>
      <c r="M37" s="118">
        <f>NPA_PS_14!N37</f>
        <v>480.89</v>
      </c>
      <c r="N37" s="118">
        <f t="shared" si="0"/>
        <v>481.12</v>
      </c>
      <c r="O37" s="119">
        <f>NPA_13!D37</f>
        <v>481.11</v>
      </c>
      <c r="P37" s="298">
        <f t="shared" si="1"/>
        <v>9.9999999999909051E-3</v>
      </c>
      <c r="Q37" s="118">
        <f>K37+NPA_PS_14!M37</f>
        <v>5591</v>
      </c>
      <c r="R37" s="118">
        <f>NPA_13!C37</f>
        <v>5591</v>
      </c>
      <c r="S37" s="4">
        <f t="shared" si="4"/>
        <v>0</v>
      </c>
    </row>
    <row r="38" spans="1:19" ht="13.5" x14ac:dyDescent="0.2">
      <c r="A38" s="51">
        <v>32</v>
      </c>
      <c r="B38" s="52" t="s">
        <v>199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f t="shared" si="2"/>
        <v>0</v>
      </c>
      <c r="L38" s="92">
        <f t="shared" si="3"/>
        <v>0</v>
      </c>
      <c r="M38" s="118">
        <f>NPA_PS_14!N38</f>
        <v>673.17</v>
      </c>
      <c r="N38" s="118">
        <f t="shared" si="0"/>
        <v>673.17</v>
      </c>
      <c r="O38" s="119">
        <f>NPA_13!D38</f>
        <v>673.17</v>
      </c>
      <c r="P38" s="298">
        <f t="shared" si="1"/>
        <v>0</v>
      </c>
      <c r="Q38" s="118">
        <f>K38+NPA_PS_14!M38</f>
        <v>2154</v>
      </c>
      <c r="R38" s="118">
        <f>NPA_13!C38</f>
        <v>2154</v>
      </c>
      <c r="S38" s="4">
        <f t="shared" si="4"/>
        <v>0</v>
      </c>
    </row>
    <row r="39" spans="1:19" ht="13.5" x14ac:dyDescent="0.2">
      <c r="A39" s="51">
        <v>33</v>
      </c>
      <c r="B39" s="52" t="s">
        <v>200</v>
      </c>
      <c r="C39" s="92">
        <v>32</v>
      </c>
      <c r="D39" s="92">
        <v>71</v>
      </c>
      <c r="E39" s="92">
        <v>0</v>
      </c>
      <c r="F39" s="92">
        <v>0</v>
      </c>
      <c r="G39" s="92">
        <v>0</v>
      </c>
      <c r="H39" s="92">
        <v>0</v>
      </c>
      <c r="I39" s="92">
        <v>27</v>
      </c>
      <c r="J39" s="92">
        <v>36</v>
      </c>
      <c r="K39" s="92">
        <f t="shared" si="2"/>
        <v>59</v>
      </c>
      <c r="L39" s="92">
        <f t="shared" si="3"/>
        <v>107</v>
      </c>
      <c r="M39" s="118">
        <f>NPA_PS_14!N39</f>
        <v>275</v>
      </c>
      <c r="N39" s="118">
        <f t="shared" si="0"/>
        <v>382</v>
      </c>
      <c r="O39" s="119">
        <f>NPA_13!D39</f>
        <v>382</v>
      </c>
      <c r="P39" s="298">
        <f t="shared" si="1"/>
        <v>0</v>
      </c>
      <c r="Q39" s="118">
        <f>K39+NPA_PS_14!M39</f>
        <v>96</v>
      </c>
      <c r="R39" s="118">
        <f>NPA_13!C39</f>
        <v>96</v>
      </c>
      <c r="S39" s="4">
        <f t="shared" si="4"/>
        <v>0</v>
      </c>
    </row>
    <row r="40" spans="1:19" ht="13.5" x14ac:dyDescent="0.2">
      <c r="A40" s="51">
        <v>34</v>
      </c>
      <c r="B40" s="52" t="s">
        <v>201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f t="shared" si="2"/>
        <v>0</v>
      </c>
      <c r="L40" s="92">
        <f t="shared" si="3"/>
        <v>0</v>
      </c>
      <c r="M40" s="118">
        <f>NPA_PS_14!N40</f>
        <v>724.23</v>
      </c>
      <c r="N40" s="118">
        <f t="shared" si="0"/>
        <v>724.23</v>
      </c>
      <c r="O40" s="119">
        <f>NPA_13!D40</f>
        <v>724.23</v>
      </c>
      <c r="P40" s="298">
        <f t="shared" si="1"/>
        <v>0</v>
      </c>
      <c r="Q40" s="118">
        <f>K40+NPA_PS_14!M40</f>
        <v>137</v>
      </c>
      <c r="R40" s="118">
        <f>NPA_13!C40</f>
        <v>137</v>
      </c>
      <c r="S40" s="4">
        <f t="shared" si="4"/>
        <v>0</v>
      </c>
    </row>
    <row r="41" spans="1:19" ht="13.5" x14ac:dyDescent="0.2">
      <c r="A41" s="51">
        <v>35</v>
      </c>
      <c r="B41" s="52" t="s">
        <v>202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f t="shared" si="2"/>
        <v>0</v>
      </c>
      <c r="L41" s="92">
        <f t="shared" si="3"/>
        <v>0</v>
      </c>
      <c r="M41" s="118">
        <f>NPA_PS_14!N41</f>
        <v>0</v>
      </c>
      <c r="N41" s="118">
        <f t="shared" si="0"/>
        <v>0</v>
      </c>
      <c r="O41" s="119">
        <f>NPA_13!D41</f>
        <v>0</v>
      </c>
      <c r="P41" s="298">
        <f t="shared" si="1"/>
        <v>0</v>
      </c>
      <c r="Q41" s="118">
        <f>K41+NPA_PS_14!M41</f>
        <v>0</v>
      </c>
      <c r="R41" s="118">
        <f>NPA_13!C41</f>
        <v>0</v>
      </c>
      <c r="S41" s="4">
        <f t="shared" si="4"/>
        <v>0</v>
      </c>
    </row>
    <row r="42" spans="1:19" ht="13.5" x14ac:dyDescent="0.2">
      <c r="A42" s="51">
        <v>36</v>
      </c>
      <c r="B42" s="52" t="s">
        <v>70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122</v>
      </c>
      <c r="J42" s="92">
        <v>327</v>
      </c>
      <c r="K42" s="92">
        <f t="shared" si="2"/>
        <v>122</v>
      </c>
      <c r="L42" s="92">
        <f t="shared" si="3"/>
        <v>327</v>
      </c>
      <c r="M42" s="118">
        <f>NPA_PS_14!N42</f>
        <v>6054</v>
      </c>
      <c r="N42" s="118">
        <f t="shared" si="0"/>
        <v>6381</v>
      </c>
      <c r="O42" s="119">
        <f>NPA_13!D42</f>
        <v>6381</v>
      </c>
      <c r="P42" s="298">
        <f t="shared" si="1"/>
        <v>0</v>
      </c>
      <c r="Q42" s="118">
        <f>K42+NPA_PS_14!M42</f>
        <v>1964</v>
      </c>
      <c r="R42" s="118">
        <f>NPA_13!C42</f>
        <v>1964</v>
      </c>
      <c r="S42" s="4">
        <f t="shared" si="4"/>
        <v>0</v>
      </c>
    </row>
    <row r="43" spans="1:19" ht="13.5" x14ac:dyDescent="0.2">
      <c r="A43" s="51">
        <v>37</v>
      </c>
      <c r="B43" s="52" t="s">
        <v>203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5</v>
      </c>
      <c r="J43" s="92">
        <v>44.4</v>
      </c>
      <c r="K43" s="92">
        <f t="shared" si="2"/>
        <v>5</v>
      </c>
      <c r="L43" s="92">
        <f t="shared" si="3"/>
        <v>44.4</v>
      </c>
      <c r="M43" s="118">
        <f>NPA_PS_14!N43</f>
        <v>16.600000000000001</v>
      </c>
      <c r="N43" s="118">
        <f t="shared" si="0"/>
        <v>61</v>
      </c>
      <c r="O43" s="119">
        <f>NPA_13!D43</f>
        <v>61</v>
      </c>
      <c r="P43" s="298">
        <f t="shared" si="1"/>
        <v>0</v>
      </c>
      <c r="Q43" s="118">
        <f>K43+NPA_PS_14!M43</f>
        <v>8</v>
      </c>
      <c r="R43" s="118">
        <f>NPA_13!C43</f>
        <v>8</v>
      </c>
      <c r="S43" s="4">
        <f t="shared" si="4"/>
        <v>0</v>
      </c>
    </row>
    <row r="44" spans="1:19" ht="13.5" x14ac:dyDescent="0.2">
      <c r="A44" s="51">
        <v>38</v>
      </c>
      <c r="B44" s="52" t="s">
        <v>204</v>
      </c>
      <c r="C44" s="92">
        <v>4</v>
      </c>
      <c r="D44" s="92">
        <v>14</v>
      </c>
      <c r="E44" s="92">
        <v>0</v>
      </c>
      <c r="F44" s="92">
        <v>0</v>
      </c>
      <c r="G44" s="92">
        <v>0</v>
      </c>
      <c r="H44" s="92">
        <v>0</v>
      </c>
      <c r="I44" s="92">
        <v>28</v>
      </c>
      <c r="J44" s="92">
        <v>183</v>
      </c>
      <c r="K44" s="92">
        <f t="shared" si="2"/>
        <v>32</v>
      </c>
      <c r="L44" s="92">
        <f t="shared" si="3"/>
        <v>197</v>
      </c>
      <c r="M44" s="118">
        <f>NPA_PS_14!N44</f>
        <v>3784</v>
      </c>
      <c r="N44" s="118">
        <f t="shared" si="0"/>
        <v>3981</v>
      </c>
      <c r="O44" s="119">
        <f>NPA_13!D44</f>
        <v>3981</v>
      </c>
      <c r="P44" s="298">
        <f t="shared" si="1"/>
        <v>0</v>
      </c>
      <c r="Q44" s="118">
        <f>K44+NPA_PS_14!M44</f>
        <v>25220</v>
      </c>
      <c r="R44" s="118">
        <f>NPA_13!C44</f>
        <v>25220</v>
      </c>
      <c r="S44" s="4">
        <f t="shared" si="4"/>
        <v>0</v>
      </c>
    </row>
    <row r="45" spans="1:19" ht="13.5" x14ac:dyDescent="0.2">
      <c r="A45" s="51">
        <v>39</v>
      </c>
      <c r="B45" s="52" t="s">
        <v>205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f t="shared" si="2"/>
        <v>0</v>
      </c>
      <c r="L45" s="92">
        <f t="shared" si="3"/>
        <v>0</v>
      </c>
      <c r="M45" s="118">
        <f>NPA_PS_14!N45</f>
        <v>0</v>
      </c>
      <c r="N45" s="118">
        <f t="shared" si="0"/>
        <v>0</v>
      </c>
      <c r="O45" s="119">
        <f>NPA_13!D45</f>
        <v>0</v>
      </c>
      <c r="P45" s="298">
        <f t="shared" si="1"/>
        <v>0</v>
      </c>
      <c r="Q45" s="118">
        <f>K45+NPA_PS_14!M45</f>
        <v>0</v>
      </c>
      <c r="R45" s="118">
        <f>NPA_13!C45</f>
        <v>0</v>
      </c>
      <c r="S45" s="4">
        <f t="shared" si="4"/>
        <v>0</v>
      </c>
    </row>
    <row r="46" spans="1:19" ht="13.5" x14ac:dyDescent="0.2">
      <c r="A46" s="51">
        <v>40</v>
      </c>
      <c r="B46" s="52" t="s">
        <v>74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f t="shared" si="2"/>
        <v>0</v>
      </c>
      <c r="L46" s="92">
        <f t="shared" si="3"/>
        <v>0</v>
      </c>
      <c r="M46" s="118">
        <f>NPA_PS_14!N46</f>
        <v>0</v>
      </c>
      <c r="N46" s="118">
        <f t="shared" si="0"/>
        <v>0</v>
      </c>
      <c r="O46" s="119">
        <f>NPA_13!D46</f>
        <v>0</v>
      </c>
      <c r="P46" s="298">
        <f t="shared" si="1"/>
        <v>0</v>
      </c>
      <c r="Q46" s="118">
        <f>K46+NPA_PS_14!M46</f>
        <v>0</v>
      </c>
      <c r="R46" s="118">
        <f>NPA_13!C46</f>
        <v>0</v>
      </c>
      <c r="S46" s="4">
        <f t="shared" si="4"/>
        <v>0</v>
      </c>
    </row>
    <row r="47" spans="1:19" ht="13.5" x14ac:dyDescent="0.2">
      <c r="A47" s="51">
        <v>41</v>
      </c>
      <c r="B47" s="52" t="s">
        <v>206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f t="shared" si="2"/>
        <v>0</v>
      </c>
      <c r="L47" s="92">
        <f t="shared" si="3"/>
        <v>0</v>
      </c>
      <c r="M47" s="118">
        <f>NPA_PS_14!N47</f>
        <v>0</v>
      </c>
      <c r="N47" s="118">
        <f t="shared" si="0"/>
        <v>0</v>
      </c>
      <c r="O47" s="119">
        <f>NPA_13!D47</f>
        <v>0</v>
      </c>
      <c r="P47" s="298">
        <f t="shared" si="1"/>
        <v>0</v>
      </c>
      <c r="Q47" s="118">
        <f>K47+NPA_PS_14!M47</f>
        <v>0</v>
      </c>
      <c r="R47" s="118">
        <f>NPA_13!C47</f>
        <v>0</v>
      </c>
      <c r="S47" s="4">
        <f t="shared" si="4"/>
        <v>0</v>
      </c>
    </row>
    <row r="48" spans="1:19" ht="13.5" x14ac:dyDescent="0.2">
      <c r="A48" s="51">
        <v>42</v>
      </c>
      <c r="B48" s="52" t="s">
        <v>73</v>
      </c>
      <c r="C48" s="92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f t="shared" si="2"/>
        <v>0</v>
      </c>
      <c r="L48" s="92">
        <f t="shared" si="3"/>
        <v>0</v>
      </c>
      <c r="M48" s="118">
        <f>NPA_PS_14!N48</f>
        <v>1311</v>
      </c>
      <c r="N48" s="118">
        <f t="shared" si="0"/>
        <v>1311</v>
      </c>
      <c r="O48" s="119">
        <f>NPA_13!D48</f>
        <v>1311</v>
      </c>
      <c r="P48" s="298">
        <f t="shared" si="1"/>
        <v>0</v>
      </c>
      <c r="Q48" s="118">
        <f>K48+NPA_PS_14!M48</f>
        <v>1653</v>
      </c>
      <c r="R48" s="118">
        <f>NPA_13!C48</f>
        <v>1653</v>
      </c>
      <c r="S48" s="4">
        <f t="shared" si="4"/>
        <v>0</v>
      </c>
    </row>
    <row r="49" spans="1:19" ht="13.5" x14ac:dyDescent="0.2">
      <c r="A49" s="187"/>
      <c r="B49" s="165" t="s">
        <v>298</v>
      </c>
      <c r="C49" s="201">
        <f>SUM(C28:C48)</f>
        <v>43</v>
      </c>
      <c r="D49" s="201">
        <f t="shared" ref="D49:J49" si="7">SUM(D28:D48)</f>
        <v>318</v>
      </c>
      <c r="E49" s="201">
        <f t="shared" si="7"/>
        <v>136</v>
      </c>
      <c r="F49" s="201">
        <f t="shared" si="7"/>
        <v>1797</v>
      </c>
      <c r="G49" s="201">
        <f t="shared" si="7"/>
        <v>0</v>
      </c>
      <c r="H49" s="201">
        <f t="shared" si="7"/>
        <v>0</v>
      </c>
      <c r="I49" s="201">
        <f t="shared" si="7"/>
        <v>10491</v>
      </c>
      <c r="J49" s="201">
        <f t="shared" si="7"/>
        <v>148710.52000000002</v>
      </c>
      <c r="K49" s="201">
        <f t="shared" ref="K49:L49" si="8">SUM(K28:K48)</f>
        <v>10670</v>
      </c>
      <c r="L49" s="201">
        <f t="shared" si="8"/>
        <v>150825.52000000002</v>
      </c>
      <c r="M49" s="118">
        <f>NPA_PS_14!N49</f>
        <v>86100.87000000001</v>
      </c>
      <c r="N49" s="118">
        <f t="shared" si="0"/>
        <v>236926.39</v>
      </c>
      <c r="O49" s="119">
        <f>NPA_13!D49</f>
        <v>236926.38</v>
      </c>
      <c r="P49" s="298">
        <f t="shared" si="1"/>
        <v>1.0000000009313226E-2</v>
      </c>
      <c r="Q49" s="118">
        <f>K49+NPA_PS_14!M49</f>
        <v>113798</v>
      </c>
      <c r="R49" s="118">
        <f>NPA_13!C49</f>
        <v>113798</v>
      </c>
      <c r="S49" s="4">
        <f t="shared" si="4"/>
        <v>0</v>
      </c>
    </row>
    <row r="50" spans="1:19" ht="13.5" x14ac:dyDescent="0.2">
      <c r="A50" s="51">
        <v>43</v>
      </c>
      <c r="B50" s="52" t="s">
        <v>43</v>
      </c>
      <c r="C50" s="92">
        <v>0</v>
      </c>
      <c r="D50" s="92">
        <v>0</v>
      </c>
      <c r="E50" s="92">
        <v>20</v>
      </c>
      <c r="F50" s="92">
        <v>77.03</v>
      </c>
      <c r="G50" s="92">
        <v>0</v>
      </c>
      <c r="H50" s="92">
        <v>0</v>
      </c>
      <c r="I50" s="92">
        <v>5486</v>
      </c>
      <c r="J50" s="92">
        <v>2866.41</v>
      </c>
      <c r="K50" s="92">
        <f t="shared" si="2"/>
        <v>5506</v>
      </c>
      <c r="L50" s="92">
        <f t="shared" si="3"/>
        <v>2943.44</v>
      </c>
      <c r="M50" s="118">
        <f>NPA_PS_14!N50</f>
        <v>61031.450000000004</v>
      </c>
      <c r="N50" s="118">
        <f t="shared" si="0"/>
        <v>63974.890000000007</v>
      </c>
      <c r="O50" s="119">
        <f>NPA_13!D50</f>
        <v>63974.89</v>
      </c>
      <c r="P50" s="298">
        <f t="shared" si="1"/>
        <v>0</v>
      </c>
      <c r="Q50" s="118">
        <f>K50+NPA_PS_14!M50</f>
        <v>106801</v>
      </c>
      <c r="R50" s="118">
        <f>NPA_13!C50</f>
        <v>106801</v>
      </c>
      <c r="S50" s="4">
        <f t="shared" si="4"/>
        <v>0</v>
      </c>
    </row>
    <row r="51" spans="1:19" ht="13.5" x14ac:dyDescent="0.2">
      <c r="A51" s="51">
        <v>44</v>
      </c>
      <c r="B51" s="52" t="s">
        <v>207</v>
      </c>
      <c r="C51" s="92">
        <v>0</v>
      </c>
      <c r="D51" s="92">
        <v>0</v>
      </c>
      <c r="E51" s="92">
        <v>0</v>
      </c>
      <c r="F51" s="92">
        <v>0</v>
      </c>
      <c r="G51" s="92">
        <v>0</v>
      </c>
      <c r="H51" s="92">
        <v>0</v>
      </c>
      <c r="I51" s="92">
        <v>1838</v>
      </c>
      <c r="J51" s="92">
        <v>1020</v>
      </c>
      <c r="K51" s="92">
        <f t="shared" si="2"/>
        <v>1838</v>
      </c>
      <c r="L51" s="92">
        <f t="shared" si="3"/>
        <v>1020</v>
      </c>
      <c r="M51" s="118">
        <f>NPA_PS_14!N51</f>
        <v>69727</v>
      </c>
      <c r="N51" s="118">
        <f t="shared" si="0"/>
        <v>70747</v>
      </c>
      <c r="O51" s="119">
        <f>NPA_13!D51</f>
        <v>70747</v>
      </c>
      <c r="P51" s="298">
        <f t="shared" si="1"/>
        <v>0</v>
      </c>
      <c r="Q51" s="118">
        <f>K51+NPA_PS_14!M51</f>
        <v>98678</v>
      </c>
      <c r="R51" s="118">
        <f>NPA_13!C51</f>
        <v>98678</v>
      </c>
      <c r="S51" s="4">
        <f t="shared" si="4"/>
        <v>0</v>
      </c>
    </row>
    <row r="52" spans="1:19" ht="13.5" x14ac:dyDescent="0.2">
      <c r="A52" s="51">
        <v>45</v>
      </c>
      <c r="B52" s="52" t="s">
        <v>49</v>
      </c>
      <c r="C52" s="92">
        <v>0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762</v>
      </c>
      <c r="J52" s="92">
        <v>732.05</v>
      </c>
      <c r="K52" s="92">
        <f t="shared" si="2"/>
        <v>762</v>
      </c>
      <c r="L52" s="92">
        <f t="shared" si="3"/>
        <v>732.05</v>
      </c>
      <c r="M52" s="118">
        <f>NPA_PS_14!N52</f>
        <v>30493.809999999998</v>
      </c>
      <c r="N52" s="118">
        <f t="shared" si="0"/>
        <v>31225.859999999997</v>
      </c>
      <c r="O52" s="119">
        <f>NPA_13!D52</f>
        <v>31225.86</v>
      </c>
      <c r="P52" s="298">
        <f t="shared" si="1"/>
        <v>0</v>
      </c>
      <c r="Q52" s="118">
        <f>K52+NPA_PS_14!M52</f>
        <v>32590</v>
      </c>
      <c r="R52" s="118">
        <f>NPA_13!C52</f>
        <v>32590</v>
      </c>
      <c r="S52" s="4">
        <f t="shared" si="4"/>
        <v>0</v>
      </c>
    </row>
    <row r="53" spans="1:19" ht="13.5" x14ac:dyDescent="0.2">
      <c r="A53" s="187"/>
      <c r="B53" s="165" t="s">
        <v>308</v>
      </c>
      <c r="C53" s="201">
        <f>SUM(C50:C52)</f>
        <v>0</v>
      </c>
      <c r="D53" s="201">
        <f t="shared" ref="D53:J53" si="9">SUM(D50:D52)</f>
        <v>0</v>
      </c>
      <c r="E53" s="201">
        <f t="shared" si="9"/>
        <v>20</v>
      </c>
      <c r="F53" s="201">
        <f t="shared" si="9"/>
        <v>77.03</v>
      </c>
      <c r="G53" s="201">
        <f t="shared" si="9"/>
        <v>0</v>
      </c>
      <c r="H53" s="201">
        <f t="shared" si="9"/>
        <v>0</v>
      </c>
      <c r="I53" s="201">
        <f t="shared" si="9"/>
        <v>8086</v>
      </c>
      <c r="J53" s="201">
        <f t="shared" si="9"/>
        <v>4618.46</v>
      </c>
      <c r="K53" s="201">
        <f t="shared" ref="K53:L53" si="10">SUM(K50:K52)</f>
        <v>8106</v>
      </c>
      <c r="L53" s="201">
        <f t="shared" si="10"/>
        <v>4695.49</v>
      </c>
      <c r="M53" s="118">
        <f>NPA_PS_14!N53</f>
        <v>161252.26</v>
      </c>
      <c r="N53" s="118">
        <f t="shared" si="0"/>
        <v>165947.75</v>
      </c>
      <c r="O53" s="119">
        <f>NPA_13!D53</f>
        <v>165947.75</v>
      </c>
      <c r="P53" s="298">
        <f t="shared" si="1"/>
        <v>0</v>
      </c>
      <c r="Q53" s="118">
        <f>K53+NPA_PS_14!M53</f>
        <v>238069</v>
      </c>
      <c r="R53" s="118">
        <f>NPA_13!C53</f>
        <v>238069</v>
      </c>
      <c r="S53" s="4">
        <f t="shared" si="4"/>
        <v>0</v>
      </c>
    </row>
    <row r="54" spans="1:19" ht="13.5" x14ac:dyDescent="0.2">
      <c r="A54" s="51">
        <v>46</v>
      </c>
      <c r="B54" s="52" t="s">
        <v>299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f t="shared" si="2"/>
        <v>0</v>
      </c>
      <c r="L54" s="92">
        <f t="shared" si="3"/>
        <v>0</v>
      </c>
      <c r="M54" s="118">
        <f>NPA_PS_14!N54</f>
        <v>0</v>
      </c>
      <c r="N54" s="118">
        <f t="shared" si="0"/>
        <v>0</v>
      </c>
      <c r="O54" s="119">
        <f>NPA_13!D54</f>
        <v>0</v>
      </c>
      <c r="P54" s="298">
        <f t="shared" si="1"/>
        <v>0</v>
      </c>
      <c r="Q54" s="118">
        <f>K54+NPA_PS_14!M54</f>
        <v>0</v>
      </c>
      <c r="R54" s="118">
        <f>NPA_13!C54</f>
        <v>0</v>
      </c>
      <c r="S54" s="4">
        <f t="shared" si="4"/>
        <v>0</v>
      </c>
    </row>
    <row r="55" spans="1:19" ht="13.5" x14ac:dyDescent="0.2">
      <c r="A55" s="51">
        <v>47</v>
      </c>
      <c r="B55" s="52" t="s">
        <v>232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  <c r="I55" s="92">
        <v>0</v>
      </c>
      <c r="J55" s="92">
        <v>0</v>
      </c>
      <c r="K55" s="92">
        <f t="shared" si="2"/>
        <v>0</v>
      </c>
      <c r="L55" s="92">
        <f t="shared" si="3"/>
        <v>0</v>
      </c>
      <c r="M55" s="118">
        <f>NPA_PS_14!N55</f>
        <v>392897.83999999997</v>
      </c>
      <c r="N55" s="118">
        <f t="shared" si="0"/>
        <v>392897.83999999997</v>
      </c>
      <c r="O55" s="119">
        <f>NPA_13!D55</f>
        <v>392897.63</v>
      </c>
      <c r="P55" s="298">
        <f t="shared" si="1"/>
        <v>0.2099999999627471</v>
      </c>
      <c r="Q55" s="118">
        <f>K55+NPA_PS_14!M55</f>
        <v>521605</v>
      </c>
      <c r="R55" s="118">
        <f>NPA_13!C55</f>
        <v>0</v>
      </c>
      <c r="S55" s="4">
        <f t="shared" si="4"/>
        <v>521605</v>
      </c>
    </row>
    <row r="56" spans="1:19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f t="shared" si="2"/>
        <v>0</v>
      </c>
      <c r="L56" s="92">
        <f t="shared" si="3"/>
        <v>0</v>
      </c>
      <c r="M56" s="118">
        <f>NPA_PS_14!N56</f>
        <v>0</v>
      </c>
      <c r="N56" s="118">
        <f t="shared" si="0"/>
        <v>0</v>
      </c>
      <c r="O56" s="119">
        <f>NPA_13!D56</f>
        <v>0</v>
      </c>
      <c r="P56" s="298">
        <f t="shared" si="1"/>
        <v>0</v>
      </c>
      <c r="Q56" s="118">
        <f>K56+NPA_PS_14!M56</f>
        <v>0</v>
      </c>
      <c r="R56" s="118">
        <f>NPA_13!C56</f>
        <v>0</v>
      </c>
      <c r="S56" s="4">
        <f t="shared" si="4"/>
        <v>0</v>
      </c>
    </row>
    <row r="57" spans="1:19" ht="13.5" x14ac:dyDescent="0.2">
      <c r="A57" s="51">
        <v>49</v>
      </c>
      <c r="B57" s="52" t="s">
        <v>306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f t="shared" si="2"/>
        <v>0</v>
      </c>
      <c r="L57" s="92">
        <f t="shared" si="3"/>
        <v>0</v>
      </c>
      <c r="M57" s="118">
        <f>NPA_PS_14!N57</f>
        <v>0</v>
      </c>
      <c r="N57" s="118">
        <f t="shared" si="0"/>
        <v>0</v>
      </c>
      <c r="O57" s="119">
        <f>NPA_13!D57</f>
        <v>0</v>
      </c>
      <c r="P57" s="298">
        <f t="shared" si="1"/>
        <v>0</v>
      </c>
      <c r="Q57" s="118">
        <f>K57+NPA_PS_14!M57</f>
        <v>0</v>
      </c>
      <c r="R57" s="118">
        <f>NPA_13!C57</f>
        <v>0</v>
      </c>
      <c r="S57" s="4">
        <f t="shared" si="4"/>
        <v>0</v>
      </c>
    </row>
    <row r="58" spans="1:19" ht="13.5" x14ac:dyDescent="0.2">
      <c r="A58" s="187"/>
      <c r="B58" s="165" t="s">
        <v>301</v>
      </c>
      <c r="C58" s="201">
        <f>SUM(C54:C57)</f>
        <v>0</v>
      </c>
      <c r="D58" s="201">
        <f t="shared" ref="D58:J58" si="11">SUM(D54:D57)</f>
        <v>0</v>
      </c>
      <c r="E58" s="201">
        <f t="shared" si="11"/>
        <v>0</v>
      </c>
      <c r="F58" s="201">
        <f t="shared" si="11"/>
        <v>0</v>
      </c>
      <c r="G58" s="201">
        <f t="shared" si="11"/>
        <v>0</v>
      </c>
      <c r="H58" s="201">
        <f t="shared" si="11"/>
        <v>0</v>
      </c>
      <c r="I58" s="201">
        <f t="shared" si="11"/>
        <v>0</v>
      </c>
      <c r="J58" s="201">
        <f t="shared" si="11"/>
        <v>0</v>
      </c>
      <c r="K58" s="201">
        <f t="shared" ref="K58:L58" si="12">SUM(K54:K57)</f>
        <v>0</v>
      </c>
      <c r="L58" s="201">
        <f t="shared" si="12"/>
        <v>0</v>
      </c>
      <c r="M58" s="118">
        <f>NPA_PS_14!N58</f>
        <v>392897.83999999997</v>
      </c>
      <c r="N58" s="118">
        <f t="shared" si="0"/>
        <v>392897.83999999997</v>
      </c>
      <c r="O58" s="119">
        <f>NPA_13!D58</f>
        <v>392897.63</v>
      </c>
      <c r="P58" s="298">
        <f t="shared" si="1"/>
        <v>0.2099999999627471</v>
      </c>
      <c r="Q58" s="118">
        <f>K58+NPA_PS_14!M58</f>
        <v>521605</v>
      </c>
      <c r="R58" s="118">
        <f>NPA_13!C58</f>
        <v>0</v>
      </c>
      <c r="S58" s="4">
        <f t="shared" si="4"/>
        <v>521605</v>
      </c>
    </row>
    <row r="59" spans="1:19" ht="13.5" x14ac:dyDescent="0.2">
      <c r="A59" s="187"/>
      <c r="B59" s="165" t="s">
        <v>233</v>
      </c>
      <c r="C59" s="201">
        <f>C58+C53+C49+C27</f>
        <v>9685</v>
      </c>
      <c r="D59" s="201">
        <f t="shared" ref="D59:L59" si="13">D58+D53+D49+D27</f>
        <v>140069.35</v>
      </c>
      <c r="E59" s="201">
        <f t="shared" si="13"/>
        <v>492</v>
      </c>
      <c r="F59" s="201">
        <f t="shared" si="13"/>
        <v>7784.31</v>
      </c>
      <c r="G59" s="201">
        <f t="shared" si="13"/>
        <v>76</v>
      </c>
      <c r="H59" s="201">
        <f t="shared" si="13"/>
        <v>217.28</v>
      </c>
      <c r="I59" s="201">
        <f t="shared" si="13"/>
        <v>41451</v>
      </c>
      <c r="J59" s="201">
        <f t="shared" si="13"/>
        <v>631738.09</v>
      </c>
      <c r="K59" s="201">
        <f t="shared" si="13"/>
        <v>51704</v>
      </c>
      <c r="L59" s="201">
        <f t="shared" si="13"/>
        <v>779809.02999999991</v>
      </c>
      <c r="M59" s="118">
        <f>NPA_PS_14!N59</f>
        <v>1493077.17</v>
      </c>
      <c r="N59" s="118">
        <f t="shared" si="0"/>
        <v>2272886.1999999997</v>
      </c>
      <c r="O59" s="119">
        <f>NPA_13!D59</f>
        <v>2272886.4500000002</v>
      </c>
      <c r="P59" s="298">
        <f t="shared" si="1"/>
        <v>-0.25000000046566129</v>
      </c>
      <c r="Q59" s="118">
        <f>K59+NPA_PS_14!M59</f>
        <v>1311141</v>
      </c>
      <c r="R59" s="118">
        <f>NPA_13!C59</f>
        <v>789536</v>
      </c>
      <c r="S59" s="4">
        <f t="shared" si="4"/>
        <v>521605</v>
      </c>
    </row>
    <row r="61" spans="1:19" x14ac:dyDescent="0.2">
      <c r="F61" s="4" t="s">
        <v>1089</v>
      </c>
    </row>
  </sheetData>
  <autoFilter ref="M5:S59"/>
  <mergeCells count="10">
    <mergeCell ref="A1:L1"/>
    <mergeCell ref="A2:L2"/>
    <mergeCell ref="K4:L4"/>
    <mergeCell ref="E4:F4"/>
    <mergeCell ref="G4:H4"/>
    <mergeCell ref="I4:J4"/>
    <mergeCell ref="I3:J3"/>
    <mergeCell ref="A4:A5"/>
    <mergeCell ref="B4:B5"/>
    <mergeCell ref="C4:D4"/>
  </mergeCells>
  <conditionalFormatting sqref="I3">
    <cfRule type="cellIs" dxfId="14" priority="9" operator="lessThan">
      <formula>0</formula>
    </cfRule>
  </conditionalFormatting>
  <conditionalFormatting sqref="T6:T59">
    <cfRule type="cellIs" dxfId="13" priority="1" operator="greaterThan">
      <formula>100</formula>
    </cfRule>
    <cfRule type="cellIs" dxfId="12" priority="2" operator="greaterThan">
      <formula>100</formula>
    </cfRule>
  </conditionalFormatting>
  <pageMargins left="0.7" right="0.45" top="0.25" bottom="0.25" header="0.3" footer="0.3"/>
  <pageSetup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D61"/>
  <sheetViews>
    <sheetView zoomScale="106" zoomScaleNormal="106" workbookViewId="0">
      <pane xSplit="2" ySplit="5" topLeftCell="H45" activePane="bottomRight" state="frozen"/>
      <selection pane="topRight" activeCell="C1" sqref="C1"/>
      <selection pane="bottomLeft" activeCell="A6" sqref="A6"/>
      <selection pane="bottomRight" activeCell="N60" sqref="N60"/>
    </sheetView>
  </sheetViews>
  <sheetFormatPr defaultColWidth="9.140625" defaultRowHeight="12.75" x14ac:dyDescent="0.2"/>
  <cols>
    <col min="1" max="1" width="4.140625" style="3" customWidth="1"/>
    <col min="2" max="2" width="20.5703125" style="3" customWidth="1"/>
    <col min="3" max="4" width="5.85546875" style="4" bestFit="1" customWidth="1"/>
    <col min="5" max="6" width="6.5703125" style="4" bestFit="1" customWidth="1"/>
    <col min="7" max="7" width="7.140625" style="27" customWidth="1"/>
    <col min="8" max="8" width="4.85546875" style="4" bestFit="1" customWidth="1"/>
    <col min="9" max="11" width="5.85546875" style="4" bestFit="1" customWidth="1"/>
    <col min="12" max="12" width="6.85546875" style="27" customWidth="1"/>
    <col min="13" max="14" width="5.85546875" style="4" bestFit="1" customWidth="1"/>
    <col min="15" max="15" width="7.5703125" style="4" bestFit="1" customWidth="1"/>
    <col min="16" max="16" width="6.5703125" style="4" bestFit="1" customWidth="1"/>
    <col min="17" max="17" width="6.42578125" style="27" customWidth="1"/>
    <col min="18" max="18" width="5.85546875" style="4" bestFit="1" customWidth="1"/>
    <col min="19" max="19" width="5.140625" style="4" bestFit="1" customWidth="1"/>
    <col min="20" max="20" width="6.5703125" style="4" bestFit="1" customWidth="1"/>
    <col min="21" max="21" width="5.85546875" style="4" bestFit="1" customWidth="1"/>
    <col min="22" max="22" width="6.85546875" style="27" customWidth="1"/>
    <col min="23" max="23" width="6.42578125" style="3" bestFit="1" customWidth="1"/>
    <col min="24" max="24" width="6.42578125" style="4" bestFit="1" customWidth="1"/>
    <col min="25" max="26" width="6.5703125" style="4" bestFit="1" customWidth="1"/>
    <col min="27" max="27" width="7.5703125" style="27" bestFit="1" customWidth="1"/>
    <col min="28" max="28" width="5.5703125" style="3" customWidth="1"/>
    <col min="29" max="16384" width="9.140625" style="3"/>
  </cols>
  <sheetData>
    <row r="1" spans="1:29" ht="18.75" customHeight="1" x14ac:dyDescent="0.2">
      <c r="A1" s="493" t="s">
        <v>749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1:29" ht="15.75" x14ac:dyDescent="0.2">
      <c r="A2" s="494" t="s">
        <v>748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</row>
    <row r="3" spans="1:29" s="307" customFormat="1" ht="14.25" customHeight="1" x14ac:dyDescent="0.2">
      <c r="A3" s="309"/>
      <c r="B3" s="308" t="s">
        <v>12</v>
      </c>
      <c r="C3" s="495" t="s">
        <v>742</v>
      </c>
      <c r="D3" s="495"/>
      <c r="E3" s="495"/>
      <c r="F3" s="495"/>
      <c r="G3" s="495"/>
      <c r="H3" s="495" t="s">
        <v>744</v>
      </c>
      <c r="I3" s="495"/>
      <c r="J3" s="495"/>
      <c r="K3" s="495"/>
      <c r="L3" s="495"/>
      <c r="M3" s="495" t="s">
        <v>745</v>
      </c>
      <c r="N3" s="495"/>
      <c r="O3" s="495"/>
      <c r="P3" s="495"/>
      <c r="Q3" s="495"/>
      <c r="R3" s="495" t="s">
        <v>746</v>
      </c>
      <c r="S3" s="495"/>
      <c r="T3" s="495"/>
      <c r="U3" s="495"/>
      <c r="V3" s="495"/>
      <c r="W3" s="495" t="s">
        <v>747</v>
      </c>
      <c r="X3" s="495"/>
      <c r="Y3" s="495"/>
      <c r="Z3" s="495"/>
      <c r="AA3" s="495"/>
    </row>
    <row r="4" spans="1:29" ht="12" customHeight="1" x14ac:dyDescent="0.2">
      <c r="A4" s="496" t="s">
        <v>2</v>
      </c>
      <c r="B4" s="496" t="s">
        <v>3</v>
      </c>
      <c r="C4" s="498" t="s">
        <v>743</v>
      </c>
      <c r="D4" s="499"/>
      <c r="E4" s="498" t="s">
        <v>42</v>
      </c>
      <c r="F4" s="499"/>
      <c r="G4" s="500" t="s">
        <v>112</v>
      </c>
      <c r="H4" s="486" t="s">
        <v>743</v>
      </c>
      <c r="I4" s="487"/>
      <c r="J4" s="498" t="s">
        <v>42</v>
      </c>
      <c r="K4" s="499"/>
      <c r="L4" s="501" t="s">
        <v>112</v>
      </c>
      <c r="M4" s="486" t="s">
        <v>743</v>
      </c>
      <c r="N4" s="487"/>
      <c r="O4" s="498" t="s">
        <v>42</v>
      </c>
      <c r="P4" s="499"/>
      <c r="Q4" s="490" t="s">
        <v>94</v>
      </c>
      <c r="R4" s="486" t="s">
        <v>743</v>
      </c>
      <c r="S4" s="487"/>
      <c r="T4" s="498" t="s">
        <v>42</v>
      </c>
      <c r="U4" s="499"/>
      <c r="V4" s="490" t="s">
        <v>94</v>
      </c>
      <c r="W4" s="486" t="s">
        <v>743</v>
      </c>
      <c r="X4" s="487"/>
      <c r="Y4" s="488" t="s">
        <v>42</v>
      </c>
      <c r="Z4" s="489"/>
      <c r="AA4" s="490" t="s">
        <v>94</v>
      </c>
    </row>
    <row r="5" spans="1:29" ht="12" customHeight="1" x14ac:dyDescent="0.2">
      <c r="A5" s="497"/>
      <c r="B5" s="497"/>
      <c r="C5" s="299" t="s">
        <v>22</v>
      </c>
      <c r="D5" s="299" t="s">
        <v>23</v>
      </c>
      <c r="E5" s="299" t="s">
        <v>22</v>
      </c>
      <c r="F5" s="299" t="s">
        <v>23</v>
      </c>
      <c r="G5" s="500"/>
      <c r="H5" s="299" t="s">
        <v>22</v>
      </c>
      <c r="I5" s="299" t="s">
        <v>23</v>
      </c>
      <c r="J5" s="299" t="s">
        <v>22</v>
      </c>
      <c r="K5" s="299" t="s">
        <v>23</v>
      </c>
      <c r="L5" s="500"/>
      <c r="M5" s="299" t="s">
        <v>22</v>
      </c>
      <c r="N5" s="299" t="s">
        <v>23</v>
      </c>
      <c r="O5" s="299" t="s">
        <v>22</v>
      </c>
      <c r="P5" s="300" t="s">
        <v>23</v>
      </c>
      <c r="Q5" s="492"/>
      <c r="R5" s="299" t="s">
        <v>22</v>
      </c>
      <c r="S5" s="299" t="s">
        <v>23</v>
      </c>
      <c r="T5" s="299" t="s">
        <v>22</v>
      </c>
      <c r="U5" s="300" t="s">
        <v>23</v>
      </c>
      <c r="V5" s="492"/>
      <c r="W5" s="299" t="s">
        <v>22</v>
      </c>
      <c r="X5" s="300" t="s">
        <v>23</v>
      </c>
      <c r="Y5" s="314" t="s">
        <v>22</v>
      </c>
      <c r="Z5" s="314" t="s">
        <v>23</v>
      </c>
      <c r="AA5" s="491"/>
    </row>
    <row r="6" spans="1:29" ht="12" customHeight="1" x14ac:dyDescent="0.2">
      <c r="A6" s="301">
        <v>1</v>
      </c>
      <c r="B6" s="302" t="s">
        <v>52</v>
      </c>
      <c r="C6" s="303">
        <v>179</v>
      </c>
      <c r="D6" s="303">
        <v>362</v>
      </c>
      <c r="E6" s="303">
        <v>5184</v>
      </c>
      <c r="F6" s="303">
        <v>23760</v>
      </c>
      <c r="G6" s="304">
        <f>D6*100/F6</f>
        <v>1.5235690235690236</v>
      </c>
      <c r="H6" s="303">
        <v>685</v>
      </c>
      <c r="I6" s="303">
        <v>904</v>
      </c>
      <c r="J6" s="303">
        <v>1514</v>
      </c>
      <c r="K6" s="303">
        <v>3533</v>
      </c>
      <c r="L6" s="304">
        <f>I6*100/K6</f>
        <v>25.587319558448911</v>
      </c>
      <c r="M6" s="303">
        <v>308</v>
      </c>
      <c r="N6" s="303">
        <v>277</v>
      </c>
      <c r="O6" s="303">
        <v>12260</v>
      </c>
      <c r="P6" s="303">
        <v>10501</v>
      </c>
      <c r="Q6" s="304">
        <f>N6*100/P6</f>
        <v>2.6378440148557281</v>
      </c>
      <c r="R6" s="303">
        <v>248</v>
      </c>
      <c r="S6" s="303">
        <v>219</v>
      </c>
      <c r="T6" s="303">
        <v>1320</v>
      </c>
      <c r="U6" s="303">
        <v>908</v>
      </c>
      <c r="V6" s="304">
        <f>S6*100/U6</f>
        <v>24.118942731277532</v>
      </c>
      <c r="W6" s="310">
        <v>97</v>
      </c>
      <c r="X6" s="312">
        <v>91</v>
      </c>
      <c r="Y6" s="303">
        <v>3118</v>
      </c>
      <c r="Z6" s="303">
        <v>7250.19</v>
      </c>
      <c r="AA6" s="304">
        <f>X6*100/Z6</f>
        <v>1.2551395204815323</v>
      </c>
      <c r="AB6" s="4"/>
      <c r="AC6" s="4"/>
    </row>
    <row r="7" spans="1:29" ht="12" customHeight="1" x14ac:dyDescent="0.2">
      <c r="A7" s="301">
        <v>2</v>
      </c>
      <c r="B7" s="302" t="s">
        <v>53</v>
      </c>
      <c r="C7" s="303">
        <v>83</v>
      </c>
      <c r="D7" s="303">
        <v>102</v>
      </c>
      <c r="E7" s="303">
        <v>557</v>
      </c>
      <c r="F7" s="303">
        <v>699</v>
      </c>
      <c r="G7" s="304">
        <f t="shared" ref="G7:G59" si="0">D7*100/F7</f>
        <v>14.592274678111588</v>
      </c>
      <c r="H7" s="303">
        <v>9</v>
      </c>
      <c r="I7" s="303">
        <v>15</v>
      </c>
      <c r="J7" s="303">
        <v>68</v>
      </c>
      <c r="K7" s="303">
        <v>242.25</v>
      </c>
      <c r="L7" s="304">
        <f t="shared" ref="L7:L59" si="1">I7*100/K7</f>
        <v>6.1919504643962853</v>
      </c>
      <c r="M7" s="303">
        <v>0</v>
      </c>
      <c r="N7" s="303">
        <v>0</v>
      </c>
      <c r="O7" s="303">
        <v>0</v>
      </c>
      <c r="P7" s="303">
        <v>0</v>
      </c>
      <c r="Q7" s="304">
        <v>0</v>
      </c>
      <c r="R7" s="303">
        <v>0</v>
      </c>
      <c r="S7" s="303">
        <v>0</v>
      </c>
      <c r="T7" s="303">
        <v>3</v>
      </c>
      <c r="U7" s="303">
        <v>0.62</v>
      </c>
      <c r="V7" s="304">
        <f t="shared" ref="V7:V59" si="2">S7*100/U7</f>
        <v>0</v>
      </c>
      <c r="W7" s="310">
        <v>107</v>
      </c>
      <c r="X7" s="312">
        <v>74</v>
      </c>
      <c r="Y7" s="303">
        <v>1025</v>
      </c>
      <c r="Z7" s="303">
        <v>3168.26</v>
      </c>
      <c r="AA7" s="304">
        <f t="shared" ref="AA7:AA53" si="3">X7*100/Z7</f>
        <v>2.3356668960249474</v>
      </c>
      <c r="AB7" s="4"/>
      <c r="AC7" s="4"/>
    </row>
    <row r="8" spans="1:29" ht="12" customHeight="1" x14ac:dyDescent="0.2">
      <c r="A8" s="301">
        <v>3</v>
      </c>
      <c r="B8" s="302" t="s">
        <v>54</v>
      </c>
      <c r="C8" s="303">
        <v>752</v>
      </c>
      <c r="D8" s="303">
        <v>2623.29</v>
      </c>
      <c r="E8" s="303">
        <v>3761</v>
      </c>
      <c r="F8" s="303">
        <v>11283</v>
      </c>
      <c r="G8" s="304">
        <f t="shared" si="0"/>
        <v>23.249933528316937</v>
      </c>
      <c r="H8" s="303">
        <v>453</v>
      </c>
      <c r="I8" s="303">
        <v>4530</v>
      </c>
      <c r="J8" s="303">
        <v>2056</v>
      </c>
      <c r="K8" s="303">
        <v>30840.5</v>
      </c>
      <c r="L8" s="304">
        <f t="shared" si="1"/>
        <v>14.688477813265026</v>
      </c>
      <c r="M8" s="303">
        <v>3557</v>
      </c>
      <c r="N8" s="303">
        <v>2081.2600000000002</v>
      </c>
      <c r="O8" s="303">
        <v>20153</v>
      </c>
      <c r="P8" s="303">
        <v>18326.25</v>
      </c>
      <c r="Q8" s="304">
        <f t="shared" ref="Q8:Q59" si="4">N8*100/P8</f>
        <v>11.356715094468319</v>
      </c>
      <c r="R8" s="303">
        <v>72</v>
      </c>
      <c r="S8" s="303">
        <v>198.56</v>
      </c>
      <c r="T8" s="303">
        <v>1401</v>
      </c>
      <c r="U8" s="303">
        <v>2802</v>
      </c>
      <c r="V8" s="304">
        <f t="shared" si="2"/>
        <v>7.0863668807994289</v>
      </c>
      <c r="W8" s="310">
        <v>1052</v>
      </c>
      <c r="X8" s="312">
        <v>1229.4100000000001</v>
      </c>
      <c r="Y8" s="303">
        <v>7482</v>
      </c>
      <c r="Z8" s="303">
        <v>15651.24</v>
      </c>
      <c r="AA8" s="304">
        <f t="shared" si="3"/>
        <v>7.8550325724990486</v>
      </c>
      <c r="AB8" s="4"/>
      <c r="AC8" s="4"/>
    </row>
    <row r="9" spans="1:29" ht="12" customHeight="1" x14ac:dyDescent="0.2">
      <c r="A9" s="301">
        <v>4</v>
      </c>
      <c r="B9" s="302" t="s">
        <v>55</v>
      </c>
      <c r="C9" s="303">
        <v>98</v>
      </c>
      <c r="D9" s="303">
        <v>479</v>
      </c>
      <c r="E9" s="303">
        <v>3384</v>
      </c>
      <c r="F9" s="303">
        <v>54875</v>
      </c>
      <c r="G9" s="304">
        <f t="shared" si="0"/>
        <v>0.87289293849658312</v>
      </c>
      <c r="H9" s="303">
        <v>35</v>
      </c>
      <c r="I9" s="303">
        <v>162</v>
      </c>
      <c r="J9" s="303">
        <v>893</v>
      </c>
      <c r="K9" s="303">
        <v>12745</v>
      </c>
      <c r="L9" s="304">
        <f t="shared" si="1"/>
        <v>1.2710867006669282</v>
      </c>
      <c r="M9" s="303">
        <v>5624</v>
      </c>
      <c r="N9" s="303">
        <v>3543</v>
      </c>
      <c r="O9" s="303">
        <v>66824</v>
      </c>
      <c r="P9" s="303">
        <v>45756</v>
      </c>
      <c r="Q9" s="304">
        <f t="shared" si="4"/>
        <v>7.7432467873065827</v>
      </c>
      <c r="R9" s="303">
        <v>22</v>
      </c>
      <c r="S9" s="303">
        <v>27</v>
      </c>
      <c r="T9" s="303">
        <v>2478</v>
      </c>
      <c r="U9" s="303">
        <v>3693</v>
      </c>
      <c r="V9" s="304">
        <f t="shared" si="2"/>
        <v>0.73111291632818842</v>
      </c>
      <c r="W9" s="310">
        <v>394</v>
      </c>
      <c r="X9" s="312">
        <v>1210</v>
      </c>
      <c r="Y9" s="303">
        <v>13155</v>
      </c>
      <c r="Z9" s="303">
        <v>26900</v>
      </c>
      <c r="AA9" s="304">
        <f t="shared" si="3"/>
        <v>4.4981412639405205</v>
      </c>
      <c r="AB9" s="4"/>
      <c r="AC9" s="4"/>
    </row>
    <row r="10" spans="1:29" ht="12" customHeight="1" x14ac:dyDescent="0.2">
      <c r="A10" s="301">
        <v>5</v>
      </c>
      <c r="B10" s="302" t="s">
        <v>56</v>
      </c>
      <c r="C10" s="303">
        <v>953</v>
      </c>
      <c r="D10" s="303">
        <v>3503</v>
      </c>
      <c r="E10" s="303">
        <v>4293</v>
      </c>
      <c r="F10" s="303">
        <v>31652</v>
      </c>
      <c r="G10" s="304">
        <f t="shared" si="0"/>
        <v>11.06723113863263</v>
      </c>
      <c r="H10" s="303">
        <v>135</v>
      </c>
      <c r="I10" s="303">
        <v>493</v>
      </c>
      <c r="J10" s="303">
        <v>736</v>
      </c>
      <c r="K10" s="303">
        <v>3189</v>
      </c>
      <c r="L10" s="304">
        <f t="shared" si="1"/>
        <v>15.459391658827219</v>
      </c>
      <c r="M10" s="303">
        <v>3852</v>
      </c>
      <c r="N10" s="303">
        <v>3081.6</v>
      </c>
      <c r="O10" s="303">
        <v>11973</v>
      </c>
      <c r="P10" s="303">
        <v>9584.4</v>
      </c>
      <c r="Q10" s="304">
        <f t="shared" si="4"/>
        <v>32.152247402028294</v>
      </c>
      <c r="R10" s="303">
        <v>129</v>
      </c>
      <c r="S10" s="303">
        <v>223</v>
      </c>
      <c r="T10" s="303">
        <v>635</v>
      </c>
      <c r="U10" s="303">
        <v>458</v>
      </c>
      <c r="V10" s="304">
        <f t="shared" si="2"/>
        <v>48.689956331877731</v>
      </c>
      <c r="W10" s="310">
        <v>598</v>
      </c>
      <c r="X10" s="312">
        <v>1495</v>
      </c>
      <c r="Y10" s="303">
        <v>2859</v>
      </c>
      <c r="Z10" s="303">
        <v>5147.5</v>
      </c>
      <c r="AA10" s="304">
        <f t="shared" si="3"/>
        <v>29.043224866440021</v>
      </c>
      <c r="AB10" s="4"/>
      <c r="AC10" s="4"/>
    </row>
    <row r="11" spans="1:29" ht="12" customHeight="1" x14ac:dyDescent="0.2">
      <c r="A11" s="301">
        <v>6</v>
      </c>
      <c r="B11" s="302" t="s">
        <v>57</v>
      </c>
      <c r="C11" s="303">
        <v>347</v>
      </c>
      <c r="D11" s="303">
        <v>540</v>
      </c>
      <c r="E11" s="303">
        <v>3865</v>
      </c>
      <c r="F11" s="303">
        <v>10805</v>
      </c>
      <c r="G11" s="304">
        <f t="shared" si="0"/>
        <v>4.9976862563627948</v>
      </c>
      <c r="H11" s="303">
        <v>56</v>
      </c>
      <c r="I11" s="303">
        <v>185</v>
      </c>
      <c r="J11" s="303">
        <v>277</v>
      </c>
      <c r="K11" s="303">
        <v>1345</v>
      </c>
      <c r="L11" s="304">
        <f t="shared" si="1"/>
        <v>13.754646840148698</v>
      </c>
      <c r="M11" s="303">
        <v>0</v>
      </c>
      <c r="N11" s="303">
        <v>0</v>
      </c>
      <c r="O11" s="303">
        <v>0</v>
      </c>
      <c r="P11" s="303">
        <v>0</v>
      </c>
      <c r="Q11" s="304">
        <v>0</v>
      </c>
      <c r="R11" s="303">
        <v>57</v>
      </c>
      <c r="S11" s="303">
        <v>77.8</v>
      </c>
      <c r="T11" s="303">
        <f>'Weaker Sec_7'!G11</f>
        <v>477</v>
      </c>
      <c r="U11" s="303">
        <f>'Weaker Sec_7'!H11</f>
        <v>378.3</v>
      </c>
      <c r="V11" s="304">
        <f t="shared" si="2"/>
        <v>20.565688606925718</v>
      </c>
      <c r="W11" s="310">
        <v>1614</v>
      </c>
      <c r="X11" s="312">
        <v>9180</v>
      </c>
      <c r="Y11" s="303">
        <v>31061</v>
      </c>
      <c r="Z11" s="303">
        <v>59326</v>
      </c>
      <c r="AA11" s="304">
        <f t="shared" si="3"/>
        <v>15.473822607288541</v>
      </c>
      <c r="AB11" s="4"/>
      <c r="AC11" s="4"/>
    </row>
    <row r="12" spans="1:29" ht="12" customHeight="1" x14ac:dyDescent="0.2">
      <c r="A12" s="301">
        <v>7</v>
      </c>
      <c r="B12" s="302" t="s">
        <v>58</v>
      </c>
      <c r="C12" s="303">
        <v>492</v>
      </c>
      <c r="D12" s="303">
        <v>549</v>
      </c>
      <c r="E12" s="303">
        <v>14969</v>
      </c>
      <c r="F12" s="303">
        <v>25909</v>
      </c>
      <c r="G12" s="304">
        <f t="shared" si="0"/>
        <v>2.1189548033501873</v>
      </c>
      <c r="H12" s="303">
        <v>282</v>
      </c>
      <c r="I12" s="303">
        <v>564</v>
      </c>
      <c r="J12" s="303">
        <v>1957</v>
      </c>
      <c r="K12" s="303">
        <v>9710</v>
      </c>
      <c r="L12" s="304">
        <f t="shared" si="1"/>
        <v>5.8084449021627185</v>
      </c>
      <c r="M12" s="303">
        <v>13102</v>
      </c>
      <c r="N12" s="303">
        <v>7277</v>
      </c>
      <c r="O12" s="303">
        <v>88806</v>
      </c>
      <c r="P12" s="303">
        <v>50211</v>
      </c>
      <c r="Q12" s="304">
        <f t="shared" si="4"/>
        <v>14.492840214295672</v>
      </c>
      <c r="R12" s="303">
        <v>2339</v>
      </c>
      <c r="S12" s="303">
        <v>774</v>
      </c>
      <c r="T12" s="303">
        <v>8627</v>
      </c>
      <c r="U12" s="303">
        <v>5636</v>
      </c>
      <c r="V12" s="304">
        <f t="shared" si="2"/>
        <v>13.733144073811214</v>
      </c>
      <c r="W12" s="310">
        <v>232</v>
      </c>
      <c r="X12" s="312">
        <v>115</v>
      </c>
      <c r="Y12" s="303">
        <v>11581</v>
      </c>
      <c r="Z12" s="303">
        <v>30086</v>
      </c>
      <c r="AA12" s="304">
        <f t="shared" si="3"/>
        <v>0.3822375855879811</v>
      </c>
      <c r="AB12" s="4"/>
      <c r="AC12" s="4"/>
    </row>
    <row r="13" spans="1:29" ht="12" customHeight="1" x14ac:dyDescent="0.2">
      <c r="A13" s="301">
        <v>8</v>
      </c>
      <c r="B13" s="302" t="s">
        <v>45</v>
      </c>
      <c r="C13" s="303">
        <v>38</v>
      </c>
      <c r="D13" s="303">
        <v>16</v>
      </c>
      <c r="E13" s="303">
        <v>55</v>
      </c>
      <c r="F13" s="303">
        <v>35</v>
      </c>
      <c r="G13" s="304">
        <f t="shared" si="0"/>
        <v>45.714285714285715</v>
      </c>
      <c r="H13" s="303">
        <v>50</v>
      </c>
      <c r="I13" s="303">
        <v>338</v>
      </c>
      <c r="J13" s="303">
        <v>225</v>
      </c>
      <c r="K13" s="303">
        <v>1330</v>
      </c>
      <c r="L13" s="304">
        <f t="shared" si="1"/>
        <v>25.413533834586467</v>
      </c>
      <c r="M13" s="303">
        <v>0</v>
      </c>
      <c r="N13" s="303">
        <v>0</v>
      </c>
      <c r="O13" s="303">
        <v>0</v>
      </c>
      <c r="P13" s="303">
        <v>0</v>
      </c>
      <c r="Q13" s="304">
        <v>0</v>
      </c>
      <c r="R13" s="303">
        <v>4</v>
      </c>
      <c r="S13" s="303">
        <v>4.13</v>
      </c>
      <c r="T13" s="303">
        <v>18</v>
      </c>
      <c r="U13" s="303">
        <v>16.309999999999999</v>
      </c>
      <c r="V13" s="304">
        <f t="shared" si="2"/>
        <v>25.32188841201717</v>
      </c>
      <c r="W13" s="310">
        <v>1000</v>
      </c>
      <c r="X13" s="312">
        <v>1125</v>
      </c>
      <c r="Y13" s="303">
        <v>2065</v>
      </c>
      <c r="Z13" s="303">
        <v>3104</v>
      </c>
      <c r="AA13" s="304">
        <f t="shared" si="3"/>
        <v>36.243556701030926</v>
      </c>
      <c r="AB13" s="4"/>
      <c r="AC13" s="4"/>
    </row>
    <row r="14" spans="1:29" ht="12" customHeight="1" x14ac:dyDescent="0.2">
      <c r="A14" s="301">
        <v>9</v>
      </c>
      <c r="B14" s="302" t="s">
        <v>46</v>
      </c>
      <c r="C14" s="303">
        <v>321</v>
      </c>
      <c r="D14" s="303">
        <v>421</v>
      </c>
      <c r="E14" s="303">
        <v>1784</v>
      </c>
      <c r="F14" s="303">
        <v>3945</v>
      </c>
      <c r="G14" s="304">
        <f t="shared" si="0"/>
        <v>10.671736375158428</v>
      </c>
      <c r="H14" s="303">
        <v>77</v>
      </c>
      <c r="I14" s="303">
        <v>203</v>
      </c>
      <c r="J14" s="303">
        <v>231</v>
      </c>
      <c r="K14" s="303">
        <v>913</v>
      </c>
      <c r="L14" s="304">
        <f t="shared" si="1"/>
        <v>22.234392113910186</v>
      </c>
      <c r="M14" s="303">
        <v>0</v>
      </c>
      <c r="N14" s="303">
        <v>0</v>
      </c>
      <c r="O14" s="303">
        <v>0</v>
      </c>
      <c r="P14" s="303">
        <v>0</v>
      </c>
      <c r="Q14" s="304">
        <v>0</v>
      </c>
      <c r="R14" s="303">
        <v>66</v>
      </c>
      <c r="S14" s="303">
        <v>42</v>
      </c>
      <c r="T14" s="303">
        <v>103</v>
      </c>
      <c r="U14" s="303">
        <v>71</v>
      </c>
      <c r="V14" s="304">
        <f t="shared" si="2"/>
        <v>59.154929577464792</v>
      </c>
      <c r="W14" s="310">
        <v>1738</v>
      </c>
      <c r="X14" s="312">
        <v>546</v>
      </c>
      <c r="Y14" s="303">
        <v>5412</v>
      </c>
      <c r="Z14" s="303">
        <v>3751</v>
      </c>
      <c r="AA14" s="304">
        <f t="shared" si="3"/>
        <v>14.556118368435085</v>
      </c>
      <c r="AB14" s="4"/>
      <c r="AC14" s="4"/>
    </row>
    <row r="15" spans="1:29" ht="12" customHeight="1" x14ac:dyDescent="0.2">
      <c r="A15" s="301">
        <v>10</v>
      </c>
      <c r="B15" s="302" t="s">
        <v>78</v>
      </c>
      <c r="C15" s="303">
        <v>39</v>
      </c>
      <c r="D15" s="303">
        <v>96</v>
      </c>
      <c r="E15" s="303">
        <v>635</v>
      </c>
      <c r="F15" s="303">
        <v>2217</v>
      </c>
      <c r="G15" s="304">
        <f t="shared" si="0"/>
        <v>4.3301759133964817</v>
      </c>
      <c r="H15" s="303">
        <v>2</v>
      </c>
      <c r="I15" s="303">
        <v>5</v>
      </c>
      <c r="J15" s="303">
        <v>51</v>
      </c>
      <c r="K15" s="303">
        <v>391</v>
      </c>
      <c r="L15" s="304">
        <f t="shared" si="1"/>
        <v>1.2787723785166241</v>
      </c>
      <c r="M15" s="303">
        <v>0</v>
      </c>
      <c r="N15" s="303">
        <v>0</v>
      </c>
      <c r="O15" s="303">
        <v>0</v>
      </c>
      <c r="P15" s="303">
        <v>0</v>
      </c>
      <c r="Q15" s="304">
        <v>0</v>
      </c>
      <c r="R15" s="303">
        <v>17</v>
      </c>
      <c r="S15" s="303">
        <v>13</v>
      </c>
      <c r="T15" s="303">
        <v>151</v>
      </c>
      <c r="U15" s="303">
        <v>99</v>
      </c>
      <c r="V15" s="304">
        <f t="shared" si="2"/>
        <v>13.131313131313131</v>
      </c>
      <c r="W15" s="310">
        <v>12</v>
      </c>
      <c r="X15" s="312">
        <v>7</v>
      </c>
      <c r="Y15" s="303">
        <v>1434</v>
      </c>
      <c r="Z15" s="303">
        <v>3239</v>
      </c>
      <c r="AA15" s="304">
        <f t="shared" si="3"/>
        <v>0.21611608521148504</v>
      </c>
      <c r="AB15" s="4"/>
      <c r="AC15" s="4"/>
    </row>
    <row r="16" spans="1:29" ht="12" customHeight="1" x14ac:dyDescent="0.2">
      <c r="A16" s="301">
        <v>11</v>
      </c>
      <c r="B16" s="302" t="s">
        <v>59</v>
      </c>
      <c r="C16" s="303">
        <v>54</v>
      </c>
      <c r="D16" s="303">
        <v>37</v>
      </c>
      <c r="E16" s="303">
        <v>99</v>
      </c>
      <c r="F16" s="303">
        <v>281</v>
      </c>
      <c r="G16" s="304">
        <f t="shared" si="0"/>
        <v>13.167259786476869</v>
      </c>
      <c r="H16" s="303">
        <v>20</v>
      </c>
      <c r="I16" s="303">
        <v>92</v>
      </c>
      <c r="J16" s="303">
        <v>45</v>
      </c>
      <c r="K16" s="303">
        <v>125</v>
      </c>
      <c r="L16" s="304">
        <f t="shared" si="1"/>
        <v>73.599999999999994</v>
      </c>
      <c r="M16" s="303">
        <v>0</v>
      </c>
      <c r="N16" s="303">
        <v>0</v>
      </c>
      <c r="O16" s="303">
        <v>0</v>
      </c>
      <c r="P16" s="303">
        <v>0</v>
      </c>
      <c r="Q16" s="304">
        <v>0</v>
      </c>
      <c r="R16" s="303">
        <v>32</v>
      </c>
      <c r="S16" s="303">
        <v>85</v>
      </c>
      <c r="T16" s="303">
        <v>796</v>
      </c>
      <c r="U16" s="303">
        <v>970</v>
      </c>
      <c r="V16" s="304">
        <f t="shared" si="2"/>
        <v>8.7628865979381452</v>
      </c>
      <c r="W16" s="310">
        <v>154</v>
      </c>
      <c r="X16" s="312">
        <v>10</v>
      </c>
      <c r="Y16" s="303">
        <v>3161</v>
      </c>
      <c r="Z16" s="303">
        <v>96.45</v>
      </c>
      <c r="AA16" s="304">
        <f t="shared" si="3"/>
        <v>10.368066355624675</v>
      </c>
      <c r="AB16" s="4"/>
      <c r="AC16" s="4"/>
    </row>
    <row r="17" spans="1:30" ht="12" customHeight="1" x14ac:dyDescent="0.2">
      <c r="A17" s="301">
        <v>12</v>
      </c>
      <c r="B17" s="302" t="s">
        <v>60</v>
      </c>
      <c r="C17" s="303">
        <v>181</v>
      </c>
      <c r="D17" s="303">
        <v>588.14</v>
      </c>
      <c r="E17" s="303">
        <v>1172</v>
      </c>
      <c r="F17" s="303">
        <v>3482</v>
      </c>
      <c r="G17" s="304">
        <f t="shared" si="0"/>
        <v>16.890867317633543</v>
      </c>
      <c r="H17" s="303">
        <v>21</v>
      </c>
      <c r="I17" s="303">
        <v>152.08000000000001</v>
      </c>
      <c r="J17" s="303">
        <v>97</v>
      </c>
      <c r="K17" s="303">
        <v>724</v>
      </c>
      <c r="L17" s="304">
        <f t="shared" si="1"/>
        <v>21.005524861878456</v>
      </c>
      <c r="M17" s="303">
        <v>72</v>
      </c>
      <c r="N17" s="303">
        <v>65.58</v>
      </c>
      <c r="O17" s="303">
        <v>1446</v>
      </c>
      <c r="P17" s="303">
        <v>1283</v>
      </c>
      <c r="Q17" s="304">
        <f t="shared" si="4"/>
        <v>5.1114575214341391</v>
      </c>
      <c r="R17" s="303">
        <v>0</v>
      </c>
      <c r="S17" s="303">
        <v>0</v>
      </c>
      <c r="T17" s="303">
        <v>0</v>
      </c>
      <c r="U17" s="303">
        <v>0</v>
      </c>
      <c r="V17" s="304">
        <v>0</v>
      </c>
      <c r="W17" s="310">
        <v>85</v>
      </c>
      <c r="X17" s="312">
        <v>98.25</v>
      </c>
      <c r="Y17" s="303">
        <v>2361</v>
      </c>
      <c r="Z17" s="303">
        <v>3669.7</v>
      </c>
      <c r="AA17" s="304">
        <f t="shared" si="3"/>
        <v>2.6773305719813609</v>
      </c>
      <c r="AB17" s="4"/>
      <c r="AC17" s="4"/>
    </row>
    <row r="18" spans="1:30" ht="12" customHeight="1" x14ac:dyDescent="0.2">
      <c r="A18" s="301">
        <v>13</v>
      </c>
      <c r="B18" s="302" t="s">
        <v>190</v>
      </c>
      <c r="C18" s="303">
        <v>618</v>
      </c>
      <c r="D18" s="303">
        <v>708</v>
      </c>
      <c r="E18" s="303">
        <v>2455</v>
      </c>
      <c r="F18" s="303">
        <v>5060</v>
      </c>
      <c r="G18" s="304">
        <f t="shared" si="0"/>
        <v>13.992094861660078</v>
      </c>
      <c r="H18" s="303">
        <v>54</v>
      </c>
      <c r="I18" s="303">
        <v>116</v>
      </c>
      <c r="J18" s="303">
        <v>184</v>
      </c>
      <c r="K18" s="303">
        <v>618</v>
      </c>
      <c r="L18" s="304">
        <f t="shared" si="1"/>
        <v>18.770226537216828</v>
      </c>
      <c r="M18" s="303">
        <v>1174</v>
      </c>
      <c r="N18" s="303">
        <v>841</v>
      </c>
      <c r="O18" s="303">
        <v>3111</v>
      </c>
      <c r="P18" s="303">
        <v>2304</v>
      </c>
      <c r="Q18" s="304">
        <f t="shared" si="4"/>
        <v>36.501736111111114</v>
      </c>
      <c r="R18" s="303">
        <v>38</v>
      </c>
      <c r="S18" s="303">
        <v>45</v>
      </c>
      <c r="T18" s="303">
        <v>64</v>
      </c>
      <c r="U18" s="303">
        <v>66</v>
      </c>
      <c r="V18" s="304">
        <f t="shared" si="2"/>
        <v>68.181818181818187</v>
      </c>
      <c r="W18" s="310">
        <v>383</v>
      </c>
      <c r="X18" s="312">
        <v>262</v>
      </c>
      <c r="Y18" s="303">
        <v>2616</v>
      </c>
      <c r="Z18" s="303">
        <v>3244</v>
      </c>
      <c r="AA18" s="304">
        <f t="shared" si="3"/>
        <v>8.076448828606658</v>
      </c>
      <c r="AB18" s="4"/>
      <c r="AC18" s="4"/>
    </row>
    <row r="19" spans="1:30" ht="12" customHeight="1" x14ac:dyDescent="0.2">
      <c r="A19" s="301">
        <v>14</v>
      </c>
      <c r="B19" s="302" t="s">
        <v>191</v>
      </c>
      <c r="C19" s="303">
        <v>59</v>
      </c>
      <c r="D19" s="303">
        <v>63</v>
      </c>
      <c r="E19" s="303">
        <v>492</v>
      </c>
      <c r="F19" s="303">
        <v>963</v>
      </c>
      <c r="G19" s="304">
        <f t="shared" si="0"/>
        <v>6.5420560747663554</v>
      </c>
      <c r="H19" s="303">
        <v>11</v>
      </c>
      <c r="I19" s="303">
        <v>7.91</v>
      </c>
      <c r="J19" s="303">
        <v>72</v>
      </c>
      <c r="K19" s="303">
        <v>343</v>
      </c>
      <c r="L19" s="304">
        <f t="shared" si="1"/>
        <v>2.306122448979592</v>
      </c>
      <c r="M19" s="303">
        <v>0</v>
      </c>
      <c r="N19" s="303">
        <v>0</v>
      </c>
      <c r="O19" s="303">
        <v>0</v>
      </c>
      <c r="P19" s="303">
        <v>0</v>
      </c>
      <c r="Q19" s="304">
        <v>0</v>
      </c>
      <c r="R19" s="303">
        <v>8</v>
      </c>
      <c r="S19" s="303">
        <v>6</v>
      </c>
      <c r="T19" s="303">
        <v>24</v>
      </c>
      <c r="U19" s="303">
        <v>28</v>
      </c>
      <c r="V19" s="304">
        <f t="shared" si="2"/>
        <v>21.428571428571427</v>
      </c>
      <c r="W19" s="310">
        <v>0</v>
      </c>
      <c r="X19" s="312">
        <v>0</v>
      </c>
      <c r="Y19" s="303">
        <v>2</v>
      </c>
      <c r="Z19" s="303">
        <v>1</v>
      </c>
      <c r="AA19" s="304">
        <f t="shared" si="3"/>
        <v>0</v>
      </c>
      <c r="AB19" s="4"/>
      <c r="AC19" s="4"/>
    </row>
    <row r="20" spans="1:30" ht="12" customHeight="1" x14ac:dyDescent="0.2">
      <c r="A20" s="301">
        <v>15</v>
      </c>
      <c r="B20" s="302" t="s">
        <v>61</v>
      </c>
      <c r="C20" s="303">
        <v>390</v>
      </c>
      <c r="D20" s="303">
        <v>1652.25</v>
      </c>
      <c r="E20" s="303">
        <v>5932</v>
      </c>
      <c r="F20" s="303">
        <v>20595</v>
      </c>
      <c r="G20" s="304">
        <f t="shared" si="0"/>
        <v>8.0225782957028411</v>
      </c>
      <c r="H20" s="303">
        <v>207</v>
      </c>
      <c r="I20" s="303">
        <v>459</v>
      </c>
      <c r="J20" s="303">
        <v>1340</v>
      </c>
      <c r="K20" s="303">
        <v>5831</v>
      </c>
      <c r="L20" s="304">
        <f t="shared" si="1"/>
        <v>7.8717201166180759</v>
      </c>
      <c r="M20" s="303">
        <v>809</v>
      </c>
      <c r="N20" s="303">
        <v>919</v>
      </c>
      <c r="O20" s="303">
        <v>31069</v>
      </c>
      <c r="P20" s="303">
        <v>24904</v>
      </c>
      <c r="Q20" s="304">
        <f t="shared" si="4"/>
        <v>3.690170253774494</v>
      </c>
      <c r="R20" s="303">
        <v>390</v>
      </c>
      <c r="S20" s="303">
        <v>298</v>
      </c>
      <c r="T20" s="303">
        <v>4622</v>
      </c>
      <c r="U20" s="303">
        <v>3525</v>
      </c>
      <c r="V20" s="304">
        <f t="shared" si="2"/>
        <v>8.4539007092198588</v>
      </c>
      <c r="W20" s="310">
        <v>496</v>
      </c>
      <c r="X20" s="312">
        <v>1055</v>
      </c>
      <c r="Y20" s="303">
        <v>8081</v>
      </c>
      <c r="Z20" s="303">
        <v>21129</v>
      </c>
      <c r="AA20" s="304">
        <f t="shared" si="3"/>
        <v>4.9931373941028916</v>
      </c>
      <c r="AB20" s="4"/>
      <c r="AC20" s="4"/>
    </row>
    <row r="21" spans="1:30" ht="12" customHeight="1" x14ac:dyDescent="0.2">
      <c r="A21" s="301">
        <v>16</v>
      </c>
      <c r="B21" s="302" t="s">
        <v>67</v>
      </c>
      <c r="C21" s="303">
        <v>6971</v>
      </c>
      <c r="D21" s="303">
        <v>5018</v>
      </c>
      <c r="E21" s="303">
        <v>32970</v>
      </c>
      <c r="F21" s="303">
        <v>50609</v>
      </c>
      <c r="G21" s="304">
        <f t="shared" si="0"/>
        <v>9.9152324685332651</v>
      </c>
      <c r="H21" s="303">
        <v>2148</v>
      </c>
      <c r="I21" s="303">
        <v>756</v>
      </c>
      <c r="J21" s="303">
        <v>2148</v>
      </c>
      <c r="K21" s="303">
        <v>6899</v>
      </c>
      <c r="L21" s="304">
        <f t="shared" si="1"/>
        <v>10.958109870995797</v>
      </c>
      <c r="M21" s="303">
        <v>10928</v>
      </c>
      <c r="N21" s="303">
        <v>8116</v>
      </c>
      <c r="O21" s="303">
        <v>117254</v>
      </c>
      <c r="P21" s="303">
        <v>90121</v>
      </c>
      <c r="Q21" s="304">
        <f t="shared" si="4"/>
        <v>9.0056701545699678</v>
      </c>
      <c r="R21" s="303">
        <v>2020</v>
      </c>
      <c r="S21" s="303">
        <v>462</v>
      </c>
      <c r="T21" s="303">
        <v>11376</v>
      </c>
      <c r="U21" s="303">
        <v>5076</v>
      </c>
      <c r="V21" s="304">
        <f t="shared" si="2"/>
        <v>9.1016548463356965</v>
      </c>
      <c r="W21" s="310">
        <v>10147</v>
      </c>
      <c r="X21" s="312">
        <v>8193</v>
      </c>
      <c r="Y21" s="303">
        <v>21636</v>
      </c>
      <c r="Z21" s="303">
        <v>25224</v>
      </c>
      <c r="AA21" s="304">
        <f t="shared" si="3"/>
        <v>32.480970504281636</v>
      </c>
      <c r="AB21" s="4"/>
      <c r="AC21" s="4"/>
    </row>
    <row r="22" spans="1:30" ht="12" customHeight="1" x14ac:dyDescent="0.2">
      <c r="A22" s="301">
        <v>17</v>
      </c>
      <c r="B22" s="302" t="s">
        <v>62</v>
      </c>
      <c r="C22" s="303">
        <v>315</v>
      </c>
      <c r="D22" s="303">
        <v>278</v>
      </c>
      <c r="E22" s="303">
        <v>3945</v>
      </c>
      <c r="F22" s="303">
        <v>1785</v>
      </c>
      <c r="G22" s="304">
        <f t="shared" si="0"/>
        <v>15.57422969187675</v>
      </c>
      <c r="H22" s="303">
        <v>10</v>
      </c>
      <c r="I22" s="303">
        <v>14</v>
      </c>
      <c r="J22" s="303">
        <v>80</v>
      </c>
      <c r="K22" s="303">
        <v>186</v>
      </c>
      <c r="L22" s="304">
        <f t="shared" si="1"/>
        <v>7.5268817204301079</v>
      </c>
      <c r="M22" s="303">
        <v>1515</v>
      </c>
      <c r="N22" s="303">
        <v>1785</v>
      </c>
      <c r="O22" s="303">
        <v>5911</v>
      </c>
      <c r="P22" s="303">
        <v>4798</v>
      </c>
      <c r="Q22" s="304">
        <f t="shared" si="4"/>
        <v>37.203001250521048</v>
      </c>
      <c r="R22" s="303">
        <v>112</v>
      </c>
      <c r="S22" s="303">
        <v>98</v>
      </c>
      <c r="T22" s="303">
        <v>163</v>
      </c>
      <c r="U22" s="303">
        <v>365</v>
      </c>
      <c r="V22" s="304">
        <f t="shared" si="2"/>
        <v>26.849315068493151</v>
      </c>
      <c r="W22" s="310">
        <v>644</v>
      </c>
      <c r="X22" s="312">
        <v>1262</v>
      </c>
      <c r="Y22" s="303">
        <v>3576</v>
      </c>
      <c r="Z22" s="303">
        <v>8414</v>
      </c>
      <c r="AA22" s="304">
        <f t="shared" si="3"/>
        <v>14.998811504635132</v>
      </c>
      <c r="AB22" s="4"/>
      <c r="AC22" s="4"/>
    </row>
    <row r="23" spans="1:30" ht="12" customHeight="1" x14ac:dyDescent="0.2">
      <c r="A23" s="301">
        <v>18</v>
      </c>
      <c r="B23" s="302" t="s">
        <v>192</v>
      </c>
      <c r="C23" s="303">
        <v>408</v>
      </c>
      <c r="D23" s="303">
        <v>310</v>
      </c>
      <c r="E23" s="303">
        <v>1933</v>
      </c>
      <c r="F23" s="303">
        <v>1727</v>
      </c>
      <c r="G23" s="304">
        <f t="shared" si="0"/>
        <v>17.950202663578459</v>
      </c>
      <c r="H23" s="303">
        <v>95</v>
      </c>
      <c r="I23" s="303">
        <v>159</v>
      </c>
      <c r="J23" s="303">
        <v>1754</v>
      </c>
      <c r="K23" s="303">
        <v>1555</v>
      </c>
      <c r="L23" s="304">
        <f t="shared" si="1"/>
        <v>10.22508038585209</v>
      </c>
      <c r="M23" s="303">
        <v>0</v>
      </c>
      <c r="N23" s="303">
        <v>0</v>
      </c>
      <c r="O23" s="303">
        <v>0</v>
      </c>
      <c r="P23" s="303">
        <v>0</v>
      </c>
      <c r="Q23" s="304">
        <v>0</v>
      </c>
      <c r="R23" s="303">
        <v>1446</v>
      </c>
      <c r="S23" s="303">
        <v>885</v>
      </c>
      <c r="T23" s="303">
        <v>2125</v>
      </c>
      <c r="U23" s="303">
        <v>1427</v>
      </c>
      <c r="V23" s="304">
        <f t="shared" si="2"/>
        <v>62.018220042046252</v>
      </c>
      <c r="W23" s="310">
        <v>0</v>
      </c>
      <c r="X23" s="312">
        <v>0</v>
      </c>
      <c r="Y23" s="303">
        <v>526</v>
      </c>
      <c r="Z23" s="303">
        <v>32</v>
      </c>
      <c r="AA23" s="304">
        <f t="shared" si="3"/>
        <v>0</v>
      </c>
      <c r="AB23" s="4"/>
      <c r="AC23" s="4"/>
    </row>
    <row r="24" spans="1:30" ht="12" customHeight="1" x14ac:dyDescent="0.2">
      <c r="A24" s="301">
        <v>19</v>
      </c>
      <c r="B24" s="302" t="s">
        <v>63</v>
      </c>
      <c r="C24" s="303">
        <v>1052</v>
      </c>
      <c r="D24" s="303">
        <v>946</v>
      </c>
      <c r="E24" s="303">
        <v>5211</v>
      </c>
      <c r="F24" s="303">
        <v>26738</v>
      </c>
      <c r="G24" s="304">
        <f t="shared" si="0"/>
        <v>3.5380357543570948</v>
      </c>
      <c r="H24" s="303">
        <v>561</v>
      </c>
      <c r="I24" s="303">
        <v>482</v>
      </c>
      <c r="J24" s="303">
        <v>1157</v>
      </c>
      <c r="K24" s="303">
        <v>2290</v>
      </c>
      <c r="L24" s="304">
        <f t="shared" si="1"/>
        <v>21.048034934497817</v>
      </c>
      <c r="M24" s="303">
        <v>3176</v>
      </c>
      <c r="N24" s="303">
        <v>1789</v>
      </c>
      <c r="O24" s="303">
        <v>27449</v>
      </c>
      <c r="P24" s="303">
        <v>19393</v>
      </c>
      <c r="Q24" s="304">
        <f t="shared" si="4"/>
        <v>9.2249780848759855</v>
      </c>
      <c r="R24" s="303">
        <v>1689</v>
      </c>
      <c r="S24" s="303">
        <v>1057</v>
      </c>
      <c r="T24" s="303">
        <v>17325</v>
      </c>
      <c r="U24" s="303">
        <v>6453</v>
      </c>
      <c r="V24" s="304">
        <f t="shared" si="2"/>
        <v>16.379978304664498</v>
      </c>
      <c r="W24" s="310">
        <v>997</v>
      </c>
      <c r="X24" s="312">
        <v>615.08000000000004</v>
      </c>
      <c r="Y24" s="303">
        <v>15380</v>
      </c>
      <c r="Z24" s="303">
        <v>15242</v>
      </c>
      <c r="AA24" s="304">
        <f t="shared" si="3"/>
        <v>4.0354284214669995</v>
      </c>
      <c r="AB24" s="4"/>
      <c r="AC24" s="4"/>
    </row>
    <row r="25" spans="1:30" ht="12" customHeight="1" x14ac:dyDescent="0.2">
      <c r="A25" s="301">
        <v>20</v>
      </c>
      <c r="B25" s="302" t="s">
        <v>64</v>
      </c>
      <c r="C25" s="303">
        <v>31</v>
      </c>
      <c r="D25" s="303">
        <v>7</v>
      </c>
      <c r="E25" s="303">
        <v>128</v>
      </c>
      <c r="F25" s="303">
        <v>18.850000000000001</v>
      </c>
      <c r="G25" s="304">
        <f t="shared" si="0"/>
        <v>37.135278514588855</v>
      </c>
      <c r="H25" s="303">
        <v>4</v>
      </c>
      <c r="I25" s="303">
        <v>2</v>
      </c>
      <c r="J25" s="303">
        <v>10</v>
      </c>
      <c r="K25" s="303">
        <v>36.840000000000003</v>
      </c>
      <c r="L25" s="304">
        <f t="shared" si="1"/>
        <v>5.4288816503800215</v>
      </c>
      <c r="M25" s="303">
        <v>0</v>
      </c>
      <c r="N25" s="303">
        <v>0</v>
      </c>
      <c r="O25" s="303">
        <v>0</v>
      </c>
      <c r="P25" s="303">
        <v>0</v>
      </c>
      <c r="Q25" s="304">
        <v>0</v>
      </c>
      <c r="R25" s="303">
        <v>0</v>
      </c>
      <c r="S25" s="303">
        <v>0</v>
      </c>
      <c r="T25" s="303">
        <f>'Weaker Sec_7'!G25</f>
        <v>0</v>
      </c>
      <c r="U25" s="303">
        <f>'Weaker Sec_7'!H25</f>
        <v>0</v>
      </c>
      <c r="V25" s="304">
        <v>0</v>
      </c>
      <c r="W25" s="310">
        <v>0</v>
      </c>
      <c r="X25" s="312">
        <v>0</v>
      </c>
      <c r="Y25" s="303">
        <v>0</v>
      </c>
      <c r="Z25" s="303">
        <v>0</v>
      </c>
      <c r="AA25" s="304">
        <v>0</v>
      </c>
      <c r="AB25" s="4"/>
      <c r="AC25" s="4"/>
    </row>
    <row r="26" spans="1:30" ht="12" customHeight="1" x14ac:dyDescent="0.2">
      <c r="A26" s="301">
        <v>21</v>
      </c>
      <c r="B26" s="302" t="s">
        <v>47</v>
      </c>
      <c r="C26" s="303">
        <v>621</v>
      </c>
      <c r="D26" s="303">
        <v>888</v>
      </c>
      <c r="E26" s="303">
        <v>3665</v>
      </c>
      <c r="F26" s="303">
        <v>7970</v>
      </c>
      <c r="G26" s="304">
        <f t="shared" si="0"/>
        <v>11.141781681304893</v>
      </c>
      <c r="H26" s="303">
        <v>29</v>
      </c>
      <c r="I26" s="303">
        <v>93</v>
      </c>
      <c r="J26" s="303">
        <v>192</v>
      </c>
      <c r="K26" s="303">
        <v>1171</v>
      </c>
      <c r="L26" s="304">
        <f t="shared" si="1"/>
        <v>7.9419299743808711</v>
      </c>
      <c r="M26" s="303">
        <v>0</v>
      </c>
      <c r="N26" s="303">
        <v>0</v>
      </c>
      <c r="O26" s="303">
        <v>0</v>
      </c>
      <c r="P26" s="303">
        <v>0</v>
      </c>
      <c r="Q26" s="304">
        <v>0</v>
      </c>
      <c r="R26" s="303">
        <v>1</v>
      </c>
      <c r="S26" s="303">
        <v>1</v>
      </c>
      <c r="T26" s="303">
        <v>38</v>
      </c>
      <c r="U26" s="303">
        <v>99</v>
      </c>
      <c r="V26" s="304">
        <f t="shared" si="2"/>
        <v>1.0101010101010102</v>
      </c>
      <c r="W26" s="310">
        <v>155</v>
      </c>
      <c r="X26" s="312">
        <v>212</v>
      </c>
      <c r="Y26" s="303">
        <v>2401</v>
      </c>
      <c r="Z26" s="303">
        <v>4792</v>
      </c>
      <c r="AA26" s="304">
        <f t="shared" si="3"/>
        <v>4.4240400667779634</v>
      </c>
      <c r="AB26" s="4"/>
      <c r="AC26" s="4"/>
    </row>
    <row r="27" spans="1:30" s="205" customFormat="1" ht="12" customHeight="1" x14ac:dyDescent="0.2">
      <c r="A27" s="257"/>
      <c r="B27" s="258" t="s">
        <v>307</v>
      </c>
      <c r="C27" s="305">
        <f>SUM(C6:C26)</f>
        <v>14002</v>
      </c>
      <c r="D27" s="305">
        <f t="shared" ref="D27:U27" si="5">SUM(D6:D26)</f>
        <v>19186.68</v>
      </c>
      <c r="E27" s="305">
        <f t="shared" si="5"/>
        <v>96489</v>
      </c>
      <c r="F27" s="305">
        <f t="shared" si="5"/>
        <v>284408.84999999998</v>
      </c>
      <c r="G27" s="306">
        <f t="shared" si="0"/>
        <v>6.7461613799992515</v>
      </c>
      <c r="H27" s="305">
        <f t="shared" si="5"/>
        <v>4944</v>
      </c>
      <c r="I27" s="305">
        <f t="shared" si="5"/>
        <v>9731.99</v>
      </c>
      <c r="J27" s="305">
        <f t="shared" si="5"/>
        <v>15087</v>
      </c>
      <c r="K27" s="305">
        <f t="shared" si="5"/>
        <v>84017.59</v>
      </c>
      <c r="L27" s="306">
        <f t="shared" si="1"/>
        <v>11.58327678763459</v>
      </c>
      <c r="M27" s="305">
        <f t="shared" si="5"/>
        <v>44117</v>
      </c>
      <c r="N27" s="305">
        <f t="shared" si="5"/>
        <v>29775.440000000002</v>
      </c>
      <c r="O27" s="305">
        <f t="shared" si="5"/>
        <v>386256</v>
      </c>
      <c r="P27" s="305">
        <f t="shared" si="5"/>
        <v>277181.65000000002</v>
      </c>
      <c r="Q27" s="306">
        <f t="shared" si="4"/>
        <v>10.742211831122297</v>
      </c>
      <c r="R27" s="305">
        <f t="shared" si="5"/>
        <v>8690</v>
      </c>
      <c r="S27" s="305">
        <f t="shared" si="5"/>
        <v>4515.49</v>
      </c>
      <c r="T27" s="305">
        <f t="shared" si="5"/>
        <v>51746</v>
      </c>
      <c r="U27" s="305">
        <f t="shared" si="5"/>
        <v>32071.23</v>
      </c>
      <c r="V27" s="306">
        <f t="shared" si="2"/>
        <v>14.079566016021213</v>
      </c>
      <c r="W27" s="311">
        <v>19905</v>
      </c>
      <c r="X27" s="313">
        <v>26779.74</v>
      </c>
      <c r="Y27" s="313">
        <v>138932</v>
      </c>
      <c r="Z27" s="313">
        <v>239467.34000000003</v>
      </c>
      <c r="AA27" s="306">
        <f t="shared" si="3"/>
        <v>11.183044836093305</v>
      </c>
      <c r="AB27" s="4"/>
      <c r="AC27" s="4"/>
      <c r="AD27" s="3"/>
    </row>
    <row r="28" spans="1:30" ht="12" customHeight="1" x14ac:dyDescent="0.2">
      <c r="A28" s="301">
        <v>22</v>
      </c>
      <c r="B28" s="302" t="s">
        <v>44</v>
      </c>
      <c r="C28" s="303">
        <v>90</v>
      </c>
      <c r="D28" s="303">
        <v>12.58</v>
      </c>
      <c r="E28" s="303">
        <v>362</v>
      </c>
      <c r="F28" s="303">
        <v>596.76</v>
      </c>
      <c r="G28" s="304">
        <f t="shared" si="0"/>
        <v>2.1080501374086738</v>
      </c>
      <c r="H28" s="303">
        <v>0</v>
      </c>
      <c r="I28" s="303">
        <v>0</v>
      </c>
      <c r="J28" s="303">
        <v>0</v>
      </c>
      <c r="K28" s="303">
        <v>0</v>
      </c>
      <c r="L28" s="304">
        <v>0</v>
      </c>
      <c r="M28" s="303">
        <v>0</v>
      </c>
      <c r="N28" s="303">
        <v>0</v>
      </c>
      <c r="O28" s="303">
        <v>0</v>
      </c>
      <c r="P28" s="303">
        <v>0</v>
      </c>
      <c r="Q28" s="304">
        <v>0</v>
      </c>
      <c r="R28" s="303">
        <v>0</v>
      </c>
      <c r="S28" s="303">
        <v>0</v>
      </c>
      <c r="T28" s="303">
        <v>49</v>
      </c>
      <c r="U28" s="303">
        <v>383.78</v>
      </c>
      <c r="V28" s="304">
        <f t="shared" si="2"/>
        <v>0</v>
      </c>
      <c r="W28" s="310">
        <v>0</v>
      </c>
      <c r="X28" s="312">
        <v>0</v>
      </c>
      <c r="Y28" s="303">
        <v>98457</v>
      </c>
      <c r="Z28" s="303">
        <v>26113</v>
      </c>
      <c r="AA28" s="304">
        <f t="shared" si="3"/>
        <v>0</v>
      </c>
      <c r="AB28" s="4"/>
      <c r="AC28" s="4"/>
    </row>
    <row r="29" spans="1:30" ht="12" customHeight="1" x14ac:dyDescent="0.2">
      <c r="A29" s="301">
        <v>23</v>
      </c>
      <c r="B29" s="302" t="s">
        <v>193</v>
      </c>
      <c r="C29" s="303">
        <v>0</v>
      </c>
      <c r="D29" s="303">
        <v>0</v>
      </c>
      <c r="E29" s="303">
        <v>0</v>
      </c>
      <c r="F29" s="303">
        <v>0</v>
      </c>
      <c r="G29" s="304">
        <v>0</v>
      </c>
      <c r="H29" s="303">
        <v>0</v>
      </c>
      <c r="I29" s="303">
        <v>0</v>
      </c>
      <c r="J29" s="303">
        <v>0</v>
      </c>
      <c r="K29" s="303">
        <v>0</v>
      </c>
      <c r="L29" s="304">
        <v>0</v>
      </c>
      <c r="M29" s="303">
        <v>0</v>
      </c>
      <c r="N29" s="303">
        <v>0</v>
      </c>
      <c r="O29" s="303">
        <v>0</v>
      </c>
      <c r="P29" s="303">
        <v>0</v>
      </c>
      <c r="Q29" s="304">
        <v>0</v>
      </c>
      <c r="R29" s="303">
        <v>0</v>
      </c>
      <c r="S29" s="303">
        <v>0</v>
      </c>
      <c r="T29" s="303">
        <f>'Weaker Sec_7'!G29</f>
        <v>0</v>
      </c>
      <c r="U29" s="303">
        <f>'Weaker Sec_7'!H29</f>
        <v>0</v>
      </c>
      <c r="V29" s="304">
        <v>0</v>
      </c>
      <c r="W29" s="310">
        <v>0</v>
      </c>
      <c r="X29" s="312">
        <v>0</v>
      </c>
      <c r="Y29" s="303">
        <v>185744</v>
      </c>
      <c r="Z29" s="303">
        <v>67768</v>
      </c>
      <c r="AA29" s="304">
        <f t="shared" si="3"/>
        <v>0</v>
      </c>
      <c r="AB29" s="4"/>
      <c r="AC29" s="4"/>
    </row>
    <row r="30" spans="1:30" ht="12" customHeight="1" x14ac:dyDescent="0.2">
      <c r="A30" s="301">
        <v>24</v>
      </c>
      <c r="B30" s="302" t="s">
        <v>194</v>
      </c>
      <c r="C30" s="303">
        <v>0</v>
      </c>
      <c r="D30" s="303">
        <v>0</v>
      </c>
      <c r="E30" s="303">
        <v>0</v>
      </c>
      <c r="F30" s="303">
        <v>0</v>
      </c>
      <c r="G30" s="304">
        <v>0</v>
      </c>
      <c r="H30" s="303">
        <v>0</v>
      </c>
      <c r="I30" s="303">
        <v>0</v>
      </c>
      <c r="J30" s="303">
        <v>0</v>
      </c>
      <c r="K30" s="303">
        <v>0</v>
      </c>
      <c r="L30" s="304">
        <v>0</v>
      </c>
      <c r="M30" s="303">
        <v>0</v>
      </c>
      <c r="N30" s="303">
        <v>0</v>
      </c>
      <c r="O30" s="303">
        <v>0</v>
      </c>
      <c r="P30" s="303">
        <v>0</v>
      </c>
      <c r="Q30" s="304">
        <v>0</v>
      </c>
      <c r="R30" s="303">
        <v>0</v>
      </c>
      <c r="S30" s="303">
        <v>0</v>
      </c>
      <c r="T30" s="303">
        <f>'Weaker Sec_7'!G30</f>
        <v>0</v>
      </c>
      <c r="U30" s="303">
        <f>'Weaker Sec_7'!H30</f>
        <v>0</v>
      </c>
      <c r="V30" s="304">
        <v>0</v>
      </c>
      <c r="W30" s="310">
        <v>0</v>
      </c>
      <c r="X30" s="312">
        <v>0</v>
      </c>
      <c r="Y30" s="303">
        <v>0</v>
      </c>
      <c r="Z30" s="303">
        <v>0</v>
      </c>
      <c r="AA30" s="304">
        <v>0</v>
      </c>
      <c r="AB30" s="4"/>
      <c r="AC30" s="4"/>
    </row>
    <row r="31" spans="1:30" ht="12" customHeight="1" x14ac:dyDescent="0.2">
      <c r="A31" s="301">
        <v>25</v>
      </c>
      <c r="B31" s="302" t="s">
        <v>48</v>
      </c>
      <c r="C31" s="303">
        <v>0</v>
      </c>
      <c r="D31" s="303">
        <v>0</v>
      </c>
      <c r="E31" s="303">
        <v>0</v>
      </c>
      <c r="F31" s="303">
        <v>0</v>
      </c>
      <c r="G31" s="304">
        <v>0</v>
      </c>
      <c r="H31" s="303">
        <v>0</v>
      </c>
      <c r="I31" s="303">
        <v>0</v>
      </c>
      <c r="J31" s="303">
        <v>0</v>
      </c>
      <c r="K31" s="303">
        <v>0</v>
      </c>
      <c r="L31" s="304">
        <v>0</v>
      </c>
      <c r="M31" s="303">
        <v>0</v>
      </c>
      <c r="N31" s="303">
        <v>0</v>
      </c>
      <c r="O31" s="303">
        <v>0</v>
      </c>
      <c r="P31" s="303">
        <v>0</v>
      </c>
      <c r="Q31" s="304">
        <v>0</v>
      </c>
      <c r="R31" s="303">
        <v>0</v>
      </c>
      <c r="S31" s="303">
        <v>0</v>
      </c>
      <c r="T31" s="303">
        <f>'Weaker Sec_7'!G31</f>
        <v>0</v>
      </c>
      <c r="U31" s="303">
        <f>'Weaker Sec_7'!H31</f>
        <v>0</v>
      </c>
      <c r="V31" s="304">
        <v>0</v>
      </c>
      <c r="W31" s="310">
        <v>0</v>
      </c>
      <c r="X31" s="312">
        <v>0</v>
      </c>
      <c r="Y31" s="303">
        <v>1</v>
      </c>
      <c r="Z31" s="303">
        <v>1</v>
      </c>
      <c r="AA31" s="304">
        <f t="shared" si="3"/>
        <v>0</v>
      </c>
      <c r="AB31" s="4"/>
      <c r="AC31" s="4"/>
    </row>
    <row r="32" spans="1:30" ht="12" customHeight="1" x14ac:dyDescent="0.2">
      <c r="A32" s="301">
        <v>26</v>
      </c>
      <c r="B32" s="302" t="s">
        <v>195</v>
      </c>
      <c r="C32" s="303">
        <v>0</v>
      </c>
      <c r="D32" s="303">
        <v>0</v>
      </c>
      <c r="E32" s="303">
        <v>0</v>
      </c>
      <c r="F32" s="303">
        <v>0</v>
      </c>
      <c r="G32" s="304">
        <v>0</v>
      </c>
      <c r="H32" s="303">
        <v>0</v>
      </c>
      <c r="I32" s="303">
        <v>0</v>
      </c>
      <c r="J32" s="303">
        <v>0</v>
      </c>
      <c r="K32" s="303">
        <v>0</v>
      </c>
      <c r="L32" s="304">
        <v>0</v>
      </c>
      <c r="M32" s="303">
        <v>0</v>
      </c>
      <c r="N32" s="303">
        <v>0</v>
      </c>
      <c r="O32" s="303">
        <v>0</v>
      </c>
      <c r="P32" s="303">
        <v>0</v>
      </c>
      <c r="Q32" s="304">
        <v>0</v>
      </c>
      <c r="R32" s="303">
        <v>0</v>
      </c>
      <c r="S32" s="303">
        <v>0</v>
      </c>
      <c r="T32" s="303">
        <f>'Weaker Sec_7'!G32</f>
        <v>0</v>
      </c>
      <c r="U32" s="303">
        <f>'Weaker Sec_7'!H32</f>
        <v>0</v>
      </c>
      <c r="V32" s="304">
        <v>0</v>
      </c>
      <c r="W32" s="310">
        <v>0</v>
      </c>
      <c r="X32" s="312">
        <v>0</v>
      </c>
      <c r="Y32" s="303">
        <v>629</v>
      </c>
      <c r="Z32" s="303">
        <v>3001</v>
      </c>
      <c r="AA32" s="304">
        <f t="shared" si="3"/>
        <v>0</v>
      </c>
      <c r="AB32" s="4"/>
      <c r="AC32" s="4"/>
    </row>
    <row r="33" spans="1:29" ht="12" customHeight="1" x14ac:dyDescent="0.2">
      <c r="A33" s="301">
        <v>27</v>
      </c>
      <c r="B33" s="302" t="s">
        <v>196</v>
      </c>
      <c r="C33" s="303">
        <v>0</v>
      </c>
      <c r="D33" s="303">
        <v>0</v>
      </c>
      <c r="E33" s="303">
        <v>0</v>
      </c>
      <c r="F33" s="303">
        <v>0</v>
      </c>
      <c r="G33" s="304">
        <v>0</v>
      </c>
      <c r="H33" s="303">
        <v>0</v>
      </c>
      <c r="I33" s="303">
        <v>0</v>
      </c>
      <c r="J33" s="303">
        <v>0</v>
      </c>
      <c r="K33" s="303">
        <v>0</v>
      </c>
      <c r="L33" s="304">
        <v>0</v>
      </c>
      <c r="M33" s="303">
        <v>0</v>
      </c>
      <c r="N33" s="303">
        <v>0</v>
      </c>
      <c r="O33" s="303">
        <v>0</v>
      </c>
      <c r="P33" s="303">
        <v>0</v>
      </c>
      <c r="Q33" s="304">
        <v>0</v>
      </c>
      <c r="R33" s="303">
        <v>0</v>
      </c>
      <c r="S33" s="303">
        <v>0</v>
      </c>
      <c r="T33" s="303">
        <f>'Weaker Sec_7'!G33</f>
        <v>0</v>
      </c>
      <c r="U33" s="303">
        <f>'Weaker Sec_7'!H33</f>
        <v>0</v>
      </c>
      <c r="V33" s="304">
        <v>0</v>
      </c>
      <c r="W33" s="310">
        <v>0</v>
      </c>
      <c r="X33" s="312">
        <v>0</v>
      </c>
      <c r="Y33" s="303">
        <v>0</v>
      </c>
      <c r="Z33" s="303">
        <v>0</v>
      </c>
      <c r="AA33" s="304">
        <v>0</v>
      </c>
      <c r="AB33" s="4"/>
      <c r="AC33" s="4"/>
    </row>
    <row r="34" spans="1:29" ht="12" customHeight="1" x14ac:dyDescent="0.2">
      <c r="A34" s="301">
        <v>28</v>
      </c>
      <c r="B34" s="302" t="s">
        <v>197</v>
      </c>
      <c r="C34" s="303">
        <v>0</v>
      </c>
      <c r="D34" s="303">
        <v>0</v>
      </c>
      <c r="E34" s="303">
        <v>0</v>
      </c>
      <c r="F34" s="303">
        <v>0</v>
      </c>
      <c r="G34" s="304">
        <v>0</v>
      </c>
      <c r="H34" s="303">
        <v>0</v>
      </c>
      <c r="I34" s="303">
        <v>0</v>
      </c>
      <c r="J34" s="303">
        <v>0</v>
      </c>
      <c r="K34" s="303">
        <v>0</v>
      </c>
      <c r="L34" s="304">
        <v>0</v>
      </c>
      <c r="M34" s="303">
        <v>0</v>
      </c>
      <c r="N34" s="303">
        <v>0</v>
      </c>
      <c r="O34" s="303">
        <v>0</v>
      </c>
      <c r="P34" s="303">
        <v>0</v>
      </c>
      <c r="Q34" s="304">
        <v>0</v>
      </c>
      <c r="R34" s="303">
        <v>0</v>
      </c>
      <c r="S34" s="303">
        <v>0</v>
      </c>
      <c r="T34" s="303">
        <f>'Weaker Sec_7'!G34</f>
        <v>0</v>
      </c>
      <c r="U34" s="303">
        <f>'Weaker Sec_7'!H34</f>
        <v>0</v>
      </c>
      <c r="V34" s="304">
        <v>0</v>
      </c>
      <c r="W34" s="310">
        <v>0</v>
      </c>
      <c r="X34" s="312">
        <v>0</v>
      </c>
      <c r="Y34" s="303">
        <v>66</v>
      </c>
      <c r="Z34" s="303">
        <v>128</v>
      </c>
      <c r="AA34" s="304">
        <f t="shared" si="3"/>
        <v>0</v>
      </c>
      <c r="AB34" s="4"/>
      <c r="AC34" s="4"/>
    </row>
    <row r="35" spans="1:29" ht="12" customHeight="1" x14ac:dyDescent="0.2">
      <c r="A35" s="301">
        <v>29</v>
      </c>
      <c r="B35" s="302" t="s">
        <v>68</v>
      </c>
      <c r="C35" s="303">
        <v>2</v>
      </c>
      <c r="D35" s="303">
        <v>0.36</v>
      </c>
      <c r="E35" s="303">
        <v>19</v>
      </c>
      <c r="F35" s="303">
        <v>6.94</v>
      </c>
      <c r="G35" s="304">
        <f t="shared" si="0"/>
        <v>5.1873198847262243</v>
      </c>
      <c r="H35" s="303">
        <v>0</v>
      </c>
      <c r="I35" s="303">
        <v>0</v>
      </c>
      <c r="J35" s="303">
        <v>0</v>
      </c>
      <c r="K35" s="303">
        <v>0</v>
      </c>
      <c r="L35" s="304">
        <v>0</v>
      </c>
      <c r="M35" s="303">
        <v>0</v>
      </c>
      <c r="N35" s="303">
        <v>0</v>
      </c>
      <c r="O35" s="303">
        <v>0</v>
      </c>
      <c r="P35" s="303">
        <v>0</v>
      </c>
      <c r="Q35" s="304">
        <v>0</v>
      </c>
      <c r="R35" s="303">
        <v>0</v>
      </c>
      <c r="S35" s="303">
        <v>0</v>
      </c>
      <c r="T35" s="303">
        <v>1118</v>
      </c>
      <c r="U35" s="303">
        <v>161.14314950000002</v>
      </c>
      <c r="V35" s="304">
        <f t="shared" si="2"/>
        <v>0</v>
      </c>
      <c r="W35" s="310">
        <v>0</v>
      </c>
      <c r="X35" s="312">
        <v>0</v>
      </c>
      <c r="Y35" s="303">
        <v>70446</v>
      </c>
      <c r="Z35" s="303">
        <v>20531</v>
      </c>
      <c r="AA35" s="304">
        <f t="shared" si="3"/>
        <v>0</v>
      </c>
      <c r="AB35" s="4"/>
      <c r="AC35" s="4"/>
    </row>
    <row r="36" spans="1:29" ht="12" customHeight="1" x14ac:dyDescent="0.2">
      <c r="A36" s="301">
        <v>30</v>
      </c>
      <c r="B36" s="302" t="s">
        <v>69</v>
      </c>
      <c r="C36" s="303">
        <v>47</v>
      </c>
      <c r="D36" s="303">
        <v>93</v>
      </c>
      <c r="E36" s="303">
        <v>1341</v>
      </c>
      <c r="F36" s="303">
        <v>5342</v>
      </c>
      <c r="G36" s="304">
        <f t="shared" si="0"/>
        <v>1.7409210033695246</v>
      </c>
      <c r="H36" s="303">
        <v>25</v>
      </c>
      <c r="I36" s="303">
        <v>7</v>
      </c>
      <c r="J36" s="303">
        <v>320</v>
      </c>
      <c r="K36" s="303">
        <v>83</v>
      </c>
      <c r="L36" s="304">
        <f t="shared" si="1"/>
        <v>8.4337349397590362</v>
      </c>
      <c r="M36" s="303">
        <v>0</v>
      </c>
      <c r="N36" s="303">
        <v>0</v>
      </c>
      <c r="O36" s="303">
        <v>0</v>
      </c>
      <c r="P36" s="303">
        <v>0</v>
      </c>
      <c r="Q36" s="304">
        <v>0</v>
      </c>
      <c r="R36" s="303">
        <v>305</v>
      </c>
      <c r="S36" s="303">
        <v>162</v>
      </c>
      <c r="T36" s="303">
        <v>4462</v>
      </c>
      <c r="U36" s="303">
        <v>2601</v>
      </c>
      <c r="V36" s="304">
        <f t="shared" si="2"/>
        <v>6.2283737024221457</v>
      </c>
      <c r="W36" s="310">
        <v>0</v>
      </c>
      <c r="X36" s="312">
        <v>0</v>
      </c>
      <c r="Y36" s="303">
        <v>12770</v>
      </c>
      <c r="Z36" s="303">
        <v>4516</v>
      </c>
      <c r="AA36" s="304">
        <f t="shared" si="3"/>
        <v>0</v>
      </c>
      <c r="AB36" s="4"/>
      <c r="AC36" s="4"/>
    </row>
    <row r="37" spans="1:29" ht="12" customHeight="1" x14ac:dyDescent="0.2">
      <c r="A37" s="301">
        <v>31</v>
      </c>
      <c r="B37" s="302" t="s">
        <v>198</v>
      </c>
      <c r="C37" s="303">
        <v>0</v>
      </c>
      <c r="D37" s="303">
        <v>0</v>
      </c>
      <c r="E37" s="303">
        <v>0</v>
      </c>
      <c r="F37" s="303">
        <v>0</v>
      </c>
      <c r="G37" s="304">
        <v>0</v>
      </c>
      <c r="H37" s="303">
        <v>0</v>
      </c>
      <c r="I37" s="303">
        <v>0</v>
      </c>
      <c r="J37" s="303">
        <v>0</v>
      </c>
      <c r="K37" s="303">
        <v>0</v>
      </c>
      <c r="L37" s="304">
        <v>0</v>
      </c>
      <c r="M37" s="303">
        <v>0</v>
      </c>
      <c r="N37" s="303">
        <v>0</v>
      </c>
      <c r="O37" s="303">
        <v>0</v>
      </c>
      <c r="P37" s="303">
        <v>0</v>
      </c>
      <c r="Q37" s="304">
        <v>0</v>
      </c>
      <c r="R37" s="303">
        <v>0</v>
      </c>
      <c r="S37" s="303">
        <v>0</v>
      </c>
      <c r="T37" s="303">
        <f>'Weaker Sec_7'!G37</f>
        <v>0</v>
      </c>
      <c r="U37" s="303">
        <f>'Weaker Sec_7'!H37</f>
        <v>0</v>
      </c>
      <c r="V37" s="304">
        <v>0</v>
      </c>
      <c r="W37" s="310">
        <v>0</v>
      </c>
      <c r="X37" s="312">
        <v>0</v>
      </c>
      <c r="Y37" s="303">
        <v>59564</v>
      </c>
      <c r="Z37" s="303">
        <v>15639</v>
      </c>
      <c r="AA37" s="304">
        <f t="shared" si="3"/>
        <v>0</v>
      </c>
      <c r="AB37" s="4"/>
      <c r="AC37" s="4"/>
    </row>
    <row r="38" spans="1:29" ht="12" customHeight="1" x14ac:dyDescent="0.2">
      <c r="A38" s="301">
        <v>32</v>
      </c>
      <c r="B38" s="302" t="s">
        <v>199</v>
      </c>
      <c r="C38" s="303">
        <v>0</v>
      </c>
      <c r="D38" s="303">
        <v>0</v>
      </c>
      <c r="E38" s="303">
        <v>0</v>
      </c>
      <c r="F38" s="303">
        <v>0</v>
      </c>
      <c r="G38" s="304">
        <v>0</v>
      </c>
      <c r="H38" s="303">
        <v>0</v>
      </c>
      <c r="I38" s="303">
        <v>0</v>
      </c>
      <c r="J38" s="303">
        <v>0</v>
      </c>
      <c r="K38" s="303">
        <v>0</v>
      </c>
      <c r="L38" s="304">
        <v>0</v>
      </c>
      <c r="M38" s="303">
        <v>0</v>
      </c>
      <c r="N38" s="303">
        <v>0</v>
      </c>
      <c r="O38" s="303">
        <v>0</v>
      </c>
      <c r="P38" s="303">
        <v>0</v>
      </c>
      <c r="Q38" s="304">
        <v>0</v>
      </c>
      <c r="R38" s="303">
        <v>0</v>
      </c>
      <c r="S38" s="303">
        <v>0</v>
      </c>
      <c r="T38" s="303">
        <f>'Weaker Sec_7'!G38</f>
        <v>0</v>
      </c>
      <c r="U38" s="303">
        <f>'Weaker Sec_7'!H38</f>
        <v>0</v>
      </c>
      <c r="V38" s="304">
        <v>0</v>
      </c>
      <c r="W38" s="310">
        <v>0</v>
      </c>
      <c r="X38" s="312">
        <v>0</v>
      </c>
      <c r="Y38" s="303">
        <v>106252</v>
      </c>
      <c r="Z38" s="303">
        <v>47564</v>
      </c>
      <c r="AA38" s="304">
        <f t="shared" si="3"/>
        <v>0</v>
      </c>
      <c r="AB38" s="4"/>
      <c r="AC38" s="4"/>
    </row>
    <row r="39" spans="1:29" ht="12" customHeight="1" x14ac:dyDescent="0.2">
      <c r="A39" s="301">
        <v>33</v>
      </c>
      <c r="B39" s="302" t="s">
        <v>200</v>
      </c>
      <c r="C39" s="303">
        <v>0</v>
      </c>
      <c r="D39" s="303">
        <v>0</v>
      </c>
      <c r="E39" s="303">
        <v>0</v>
      </c>
      <c r="F39" s="303">
        <v>0</v>
      </c>
      <c r="G39" s="304">
        <v>0</v>
      </c>
      <c r="H39" s="303">
        <v>0</v>
      </c>
      <c r="I39" s="303">
        <v>0</v>
      </c>
      <c r="J39" s="303">
        <v>0</v>
      </c>
      <c r="K39" s="303">
        <v>0</v>
      </c>
      <c r="L39" s="304">
        <v>0</v>
      </c>
      <c r="M39" s="303">
        <v>0</v>
      </c>
      <c r="N39" s="303">
        <v>0</v>
      </c>
      <c r="O39" s="303">
        <v>0</v>
      </c>
      <c r="P39" s="303">
        <v>0</v>
      </c>
      <c r="Q39" s="304">
        <v>0</v>
      </c>
      <c r="R39" s="303">
        <v>0</v>
      </c>
      <c r="S39" s="303">
        <v>0</v>
      </c>
      <c r="T39" s="303">
        <f>'Weaker Sec_7'!G39</f>
        <v>0</v>
      </c>
      <c r="U39" s="303">
        <f>'Weaker Sec_7'!H39</f>
        <v>0</v>
      </c>
      <c r="V39" s="304">
        <v>0</v>
      </c>
      <c r="W39" s="310">
        <v>0</v>
      </c>
      <c r="X39" s="312">
        <v>0</v>
      </c>
      <c r="Y39" s="303">
        <v>32</v>
      </c>
      <c r="Z39" s="303">
        <v>83</v>
      </c>
      <c r="AA39" s="304">
        <f t="shared" si="3"/>
        <v>0</v>
      </c>
      <c r="AB39" s="4"/>
      <c r="AC39" s="4"/>
    </row>
    <row r="40" spans="1:29" ht="12" customHeight="1" x14ac:dyDescent="0.2">
      <c r="A40" s="301">
        <v>34</v>
      </c>
      <c r="B40" s="302" t="s">
        <v>201</v>
      </c>
      <c r="C40" s="303">
        <v>0</v>
      </c>
      <c r="D40" s="303">
        <v>0</v>
      </c>
      <c r="E40" s="303">
        <v>0</v>
      </c>
      <c r="F40" s="303">
        <v>0</v>
      </c>
      <c r="G40" s="304">
        <v>0</v>
      </c>
      <c r="H40" s="303">
        <v>0</v>
      </c>
      <c r="I40" s="303">
        <v>0</v>
      </c>
      <c r="J40" s="303">
        <v>0</v>
      </c>
      <c r="K40" s="303">
        <v>0</v>
      </c>
      <c r="L40" s="304">
        <v>0</v>
      </c>
      <c r="M40" s="303">
        <v>0</v>
      </c>
      <c r="N40" s="303">
        <v>0</v>
      </c>
      <c r="O40" s="303">
        <v>0</v>
      </c>
      <c r="P40" s="303">
        <v>0</v>
      </c>
      <c r="Q40" s="304">
        <v>0</v>
      </c>
      <c r="R40" s="303">
        <v>0</v>
      </c>
      <c r="S40" s="303">
        <v>0</v>
      </c>
      <c r="T40" s="303">
        <f>'Weaker Sec_7'!G40</f>
        <v>1</v>
      </c>
      <c r="U40" s="303">
        <f>'Weaker Sec_7'!H40</f>
        <v>3.13</v>
      </c>
      <c r="V40" s="304">
        <f t="shared" si="2"/>
        <v>0</v>
      </c>
      <c r="W40" s="310">
        <v>0</v>
      </c>
      <c r="X40" s="312">
        <v>0</v>
      </c>
      <c r="Y40" s="303">
        <v>140</v>
      </c>
      <c r="Z40" s="303">
        <v>428</v>
      </c>
      <c r="AA40" s="304">
        <f t="shared" si="3"/>
        <v>0</v>
      </c>
      <c r="AB40" s="4"/>
      <c r="AC40" s="4"/>
    </row>
    <row r="41" spans="1:29" ht="12" customHeight="1" x14ac:dyDescent="0.2">
      <c r="A41" s="301">
        <v>35</v>
      </c>
      <c r="B41" s="302" t="s">
        <v>202</v>
      </c>
      <c r="C41" s="303">
        <v>0</v>
      </c>
      <c r="D41" s="303">
        <v>0</v>
      </c>
      <c r="E41" s="303">
        <v>0</v>
      </c>
      <c r="F41" s="303">
        <v>0</v>
      </c>
      <c r="G41" s="304">
        <v>0</v>
      </c>
      <c r="H41" s="303">
        <v>0</v>
      </c>
      <c r="I41" s="303">
        <v>0</v>
      </c>
      <c r="J41" s="303">
        <v>0</v>
      </c>
      <c r="K41" s="303">
        <v>0</v>
      </c>
      <c r="L41" s="304">
        <v>0</v>
      </c>
      <c r="M41" s="303">
        <v>0</v>
      </c>
      <c r="N41" s="303">
        <v>0</v>
      </c>
      <c r="O41" s="303">
        <v>0</v>
      </c>
      <c r="P41" s="303">
        <v>0</v>
      </c>
      <c r="Q41" s="304">
        <v>0</v>
      </c>
      <c r="R41" s="303">
        <v>0</v>
      </c>
      <c r="S41" s="303">
        <v>0</v>
      </c>
      <c r="T41" s="303">
        <f>'Weaker Sec_7'!G41</f>
        <v>0</v>
      </c>
      <c r="U41" s="303">
        <f>'Weaker Sec_7'!H41</f>
        <v>0</v>
      </c>
      <c r="V41" s="304">
        <v>0</v>
      </c>
      <c r="W41" s="310">
        <v>0</v>
      </c>
      <c r="X41" s="312">
        <v>0</v>
      </c>
      <c r="Y41" s="303">
        <v>13</v>
      </c>
      <c r="Z41" s="303">
        <v>53</v>
      </c>
      <c r="AA41" s="304">
        <f t="shared" si="3"/>
        <v>0</v>
      </c>
      <c r="AB41" s="4"/>
      <c r="AC41" s="4"/>
    </row>
    <row r="42" spans="1:29" ht="12" customHeight="1" x14ac:dyDescent="0.2">
      <c r="A42" s="301">
        <v>36</v>
      </c>
      <c r="B42" s="302" t="s">
        <v>70</v>
      </c>
      <c r="C42" s="303">
        <v>0</v>
      </c>
      <c r="D42" s="303">
        <v>0</v>
      </c>
      <c r="E42" s="303">
        <v>0</v>
      </c>
      <c r="F42" s="303">
        <v>0</v>
      </c>
      <c r="G42" s="304">
        <v>0</v>
      </c>
      <c r="H42" s="303">
        <v>0</v>
      </c>
      <c r="I42" s="303">
        <v>0</v>
      </c>
      <c r="J42" s="303">
        <v>0</v>
      </c>
      <c r="K42" s="303">
        <v>0</v>
      </c>
      <c r="L42" s="304">
        <v>0</v>
      </c>
      <c r="M42" s="303">
        <v>0</v>
      </c>
      <c r="N42" s="303">
        <v>0</v>
      </c>
      <c r="O42" s="303">
        <v>0</v>
      </c>
      <c r="P42" s="303">
        <v>0</v>
      </c>
      <c r="Q42" s="304">
        <v>0</v>
      </c>
      <c r="R42" s="303">
        <v>0</v>
      </c>
      <c r="S42" s="303">
        <v>0</v>
      </c>
      <c r="T42" s="303">
        <f>'Weaker Sec_7'!G42</f>
        <v>0</v>
      </c>
      <c r="U42" s="303">
        <f>'Weaker Sec_7'!H42</f>
        <v>0</v>
      </c>
      <c r="V42" s="304">
        <v>0</v>
      </c>
      <c r="W42" s="310">
        <v>0</v>
      </c>
      <c r="X42" s="312">
        <v>0</v>
      </c>
      <c r="Y42" s="303">
        <v>145</v>
      </c>
      <c r="Z42" s="303">
        <v>812</v>
      </c>
      <c r="AA42" s="304">
        <f t="shared" si="3"/>
        <v>0</v>
      </c>
      <c r="AB42" s="4"/>
      <c r="AC42" s="4"/>
    </row>
    <row r="43" spans="1:29" ht="12" customHeight="1" x14ac:dyDescent="0.2">
      <c r="A43" s="301">
        <v>37</v>
      </c>
      <c r="B43" s="302" t="s">
        <v>203</v>
      </c>
      <c r="C43" s="303">
        <v>0</v>
      </c>
      <c r="D43" s="303">
        <v>0</v>
      </c>
      <c r="E43" s="303">
        <v>0</v>
      </c>
      <c r="F43" s="303">
        <v>0</v>
      </c>
      <c r="G43" s="304">
        <v>0</v>
      </c>
      <c r="H43" s="303">
        <v>0</v>
      </c>
      <c r="I43" s="303">
        <v>0</v>
      </c>
      <c r="J43" s="303">
        <v>0</v>
      </c>
      <c r="K43" s="303">
        <v>0</v>
      </c>
      <c r="L43" s="304">
        <v>0</v>
      </c>
      <c r="M43" s="303">
        <v>0</v>
      </c>
      <c r="N43" s="303">
        <v>0</v>
      </c>
      <c r="O43" s="303">
        <v>0</v>
      </c>
      <c r="P43" s="303">
        <v>0</v>
      </c>
      <c r="Q43" s="304">
        <v>0</v>
      </c>
      <c r="R43" s="303">
        <v>0</v>
      </c>
      <c r="S43" s="303">
        <v>0</v>
      </c>
      <c r="T43" s="303">
        <f>'Weaker Sec_7'!G43</f>
        <v>0</v>
      </c>
      <c r="U43" s="303">
        <f>'Weaker Sec_7'!H43</f>
        <v>0</v>
      </c>
      <c r="V43" s="304">
        <v>0</v>
      </c>
      <c r="W43" s="310">
        <v>0</v>
      </c>
      <c r="X43" s="312">
        <v>0</v>
      </c>
      <c r="Y43" s="303">
        <v>0</v>
      </c>
      <c r="Z43" s="303">
        <v>0</v>
      </c>
      <c r="AA43" s="304">
        <v>0</v>
      </c>
      <c r="AB43" s="4"/>
      <c r="AC43" s="4"/>
    </row>
    <row r="44" spans="1:29" ht="12" customHeight="1" x14ac:dyDescent="0.2">
      <c r="A44" s="301">
        <v>38</v>
      </c>
      <c r="B44" s="302" t="s">
        <v>204</v>
      </c>
      <c r="C44" s="303">
        <v>0</v>
      </c>
      <c r="D44" s="303">
        <v>0</v>
      </c>
      <c r="E44" s="303">
        <v>0</v>
      </c>
      <c r="F44" s="303">
        <v>0</v>
      </c>
      <c r="G44" s="304">
        <v>0</v>
      </c>
      <c r="H44" s="303">
        <v>0</v>
      </c>
      <c r="I44" s="303">
        <v>0</v>
      </c>
      <c r="J44" s="303">
        <v>0</v>
      </c>
      <c r="K44" s="303">
        <v>0</v>
      </c>
      <c r="L44" s="304">
        <v>0</v>
      </c>
      <c r="M44" s="303">
        <v>0</v>
      </c>
      <c r="N44" s="303">
        <v>0</v>
      </c>
      <c r="O44" s="303">
        <v>0</v>
      </c>
      <c r="P44" s="303">
        <v>0</v>
      </c>
      <c r="Q44" s="304">
        <v>0</v>
      </c>
      <c r="R44" s="303">
        <v>0</v>
      </c>
      <c r="S44" s="303">
        <v>0</v>
      </c>
      <c r="T44" s="303">
        <f>'Weaker Sec_7'!G44</f>
        <v>0</v>
      </c>
      <c r="U44" s="303">
        <f>'Weaker Sec_7'!H44</f>
        <v>0</v>
      </c>
      <c r="V44" s="304">
        <v>0</v>
      </c>
      <c r="W44" s="310">
        <v>0</v>
      </c>
      <c r="X44" s="312">
        <v>0</v>
      </c>
      <c r="Y44" s="303">
        <v>5778</v>
      </c>
      <c r="Z44" s="303">
        <v>3478</v>
      </c>
      <c r="AA44" s="304">
        <f t="shared" si="3"/>
        <v>0</v>
      </c>
      <c r="AB44" s="4"/>
      <c r="AC44" s="4"/>
    </row>
    <row r="45" spans="1:29" ht="12" customHeight="1" x14ac:dyDescent="0.2">
      <c r="A45" s="301">
        <v>39</v>
      </c>
      <c r="B45" s="302" t="s">
        <v>205</v>
      </c>
      <c r="C45" s="303">
        <v>0</v>
      </c>
      <c r="D45" s="303">
        <v>0</v>
      </c>
      <c r="E45" s="303">
        <v>0</v>
      </c>
      <c r="F45" s="303">
        <v>0</v>
      </c>
      <c r="G45" s="304">
        <v>0</v>
      </c>
      <c r="H45" s="303">
        <v>0</v>
      </c>
      <c r="I45" s="303">
        <v>0</v>
      </c>
      <c r="J45" s="303">
        <v>0</v>
      </c>
      <c r="K45" s="303">
        <v>0</v>
      </c>
      <c r="L45" s="304">
        <v>0</v>
      </c>
      <c r="M45" s="303">
        <v>0</v>
      </c>
      <c r="N45" s="303">
        <v>0</v>
      </c>
      <c r="O45" s="303">
        <v>0</v>
      </c>
      <c r="P45" s="303">
        <v>0</v>
      </c>
      <c r="Q45" s="304">
        <v>0</v>
      </c>
      <c r="R45" s="303">
        <v>0</v>
      </c>
      <c r="S45" s="303">
        <v>0</v>
      </c>
      <c r="T45" s="303">
        <f>'Weaker Sec_7'!G45</f>
        <v>0</v>
      </c>
      <c r="U45" s="303">
        <f>'Weaker Sec_7'!H45</f>
        <v>0</v>
      </c>
      <c r="V45" s="304">
        <v>0</v>
      </c>
      <c r="W45" s="310">
        <v>0</v>
      </c>
      <c r="X45" s="312">
        <v>0</v>
      </c>
      <c r="Y45" s="303">
        <v>7</v>
      </c>
      <c r="Z45" s="303">
        <v>57</v>
      </c>
      <c r="AA45" s="304">
        <f t="shared" si="3"/>
        <v>0</v>
      </c>
      <c r="AB45" s="4"/>
      <c r="AC45" s="4"/>
    </row>
    <row r="46" spans="1:29" ht="12" customHeight="1" x14ac:dyDescent="0.2">
      <c r="A46" s="301">
        <v>40</v>
      </c>
      <c r="B46" s="302" t="s">
        <v>74</v>
      </c>
      <c r="C46" s="303">
        <v>0</v>
      </c>
      <c r="D46" s="303">
        <v>0</v>
      </c>
      <c r="E46" s="303">
        <v>0</v>
      </c>
      <c r="F46" s="303">
        <v>0</v>
      </c>
      <c r="G46" s="304">
        <v>0</v>
      </c>
      <c r="H46" s="303">
        <v>0</v>
      </c>
      <c r="I46" s="303">
        <v>0</v>
      </c>
      <c r="J46" s="303">
        <v>0</v>
      </c>
      <c r="K46" s="303">
        <v>0</v>
      </c>
      <c r="L46" s="304">
        <v>0</v>
      </c>
      <c r="M46" s="303">
        <v>0</v>
      </c>
      <c r="N46" s="303">
        <v>0</v>
      </c>
      <c r="O46" s="303">
        <v>0</v>
      </c>
      <c r="P46" s="303">
        <v>0</v>
      </c>
      <c r="Q46" s="304">
        <v>0</v>
      </c>
      <c r="R46" s="303">
        <v>0</v>
      </c>
      <c r="S46" s="303">
        <v>0</v>
      </c>
      <c r="T46" s="303">
        <f>'Weaker Sec_7'!G46</f>
        <v>0</v>
      </c>
      <c r="U46" s="303">
        <f>'Weaker Sec_7'!H46</f>
        <v>0</v>
      </c>
      <c r="V46" s="304">
        <v>0</v>
      </c>
      <c r="W46" s="310">
        <v>0</v>
      </c>
      <c r="X46" s="312">
        <v>0</v>
      </c>
      <c r="Y46" s="303">
        <v>1</v>
      </c>
      <c r="Z46" s="303">
        <v>8</v>
      </c>
      <c r="AA46" s="304">
        <f t="shared" si="3"/>
        <v>0</v>
      </c>
      <c r="AB46" s="4"/>
      <c r="AC46" s="4"/>
    </row>
    <row r="47" spans="1:29" ht="12" customHeight="1" x14ac:dyDescent="0.2">
      <c r="A47" s="301">
        <v>41</v>
      </c>
      <c r="B47" s="302" t="s">
        <v>206</v>
      </c>
      <c r="C47" s="303">
        <v>0</v>
      </c>
      <c r="D47" s="303">
        <v>0</v>
      </c>
      <c r="E47" s="303">
        <v>0</v>
      </c>
      <c r="F47" s="303">
        <v>0</v>
      </c>
      <c r="G47" s="304">
        <v>0</v>
      </c>
      <c r="H47" s="303">
        <v>0</v>
      </c>
      <c r="I47" s="303">
        <v>0</v>
      </c>
      <c r="J47" s="303">
        <v>0</v>
      </c>
      <c r="K47" s="303">
        <v>0</v>
      </c>
      <c r="L47" s="304">
        <v>0</v>
      </c>
      <c r="M47" s="303">
        <v>0</v>
      </c>
      <c r="N47" s="303">
        <v>0</v>
      </c>
      <c r="O47" s="303">
        <v>0</v>
      </c>
      <c r="P47" s="303">
        <v>0</v>
      </c>
      <c r="Q47" s="304">
        <v>0</v>
      </c>
      <c r="R47" s="303">
        <v>0</v>
      </c>
      <c r="S47" s="303">
        <v>0</v>
      </c>
      <c r="T47" s="303">
        <f>'Weaker Sec_7'!G47</f>
        <v>0</v>
      </c>
      <c r="U47" s="303">
        <f>'Weaker Sec_7'!H47</f>
        <v>0</v>
      </c>
      <c r="V47" s="304">
        <v>0</v>
      </c>
      <c r="W47" s="310">
        <v>0</v>
      </c>
      <c r="X47" s="312">
        <v>0</v>
      </c>
      <c r="Y47" s="303">
        <v>0</v>
      </c>
      <c r="Z47" s="303">
        <v>0</v>
      </c>
      <c r="AA47" s="304">
        <v>0</v>
      </c>
      <c r="AB47" s="4"/>
      <c r="AC47" s="4"/>
    </row>
    <row r="48" spans="1:29" ht="12" customHeight="1" x14ac:dyDescent="0.2">
      <c r="A48" s="301">
        <v>42</v>
      </c>
      <c r="B48" s="302" t="s">
        <v>73</v>
      </c>
      <c r="C48" s="303">
        <v>0</v>
      </c>
      <c r="D48" s="303">
        <v>0</v>
      </c>
      <c r="E48" s="303">
        <v>0</v>
      </c>
      <c r="F48" s="303">
        <v>0</v>
      </c>
      <c r="G48" s="304">
        <v>0</v>
      </c>
      <c r="H48" s="303">
        <v>0</v>
      </c>
      <c r="I48" s="303">
        <v>0</v>
      </c>
      <c r="J48" s="303">
        <v>0</v>
      </c>
      <c r="K48" s="303">
        <v>0</v>
      </c>
      <c r="L48" s="304">
        <v>0</v>
      </c>
      <c r="M48" s="303">
        <v>0</v>
      </c>
      <c r="N48" s="303">
        <v>0</v>
      </c>
      <c r="O48" s="303">
        <v>0</v>
      </c>
      <c r="P48" s="303">
        <v>0</v>
      </c>
      <c r="Q48" s="304">
        <v>0</v>
      </c>
      <c r="R48" s="303">
        <v>0</v>
      </c>
      <c r="S48" s="303">
        <v>0</v>
      </c>
      <c r="T48" s="303">
        <f>'Weaker Sec_7'!G48</f>
        <v>0</v>
      </c>
      <c r="U48" s="303">
        <f>'Weaker Sec_7'!H48</f>
        <v>0</v>
      </c>
      <c r="V48" s="304">
        <v>0</v>
      </c>
      <c r="W48" s="310">
        <v>0</v>
      </c>
      <c r="X48" s="312">
        <v>0</v>
      </c>
      <c r="Y48" s="303">
        <v>9590</v>
      </c>
      <c r="Z48" s="303">
        <v>5423</v>
      </c>
      <c r="AA48" s="304">
        <f t="shared" si="3"/>
        <v>0</v>
      </c>
      <c r="AB48" s="4"/>
      <c r="AC48" s="4"/>
    </row>
    <row r="49" spans="1:30" s="205" customFormat="1" ht="12" customHeight="1" x14ac:dyDescent="0.2">
      <c r="A49" s="257"/>
      <c r="B49" s="258" t="s">
        <v>298</v>
      </c>
      <c r="C49" s="305">
        <f>SUM(C28:C48)</f>
        <v>139</v>
      </c>
      <c r="D49" s="305">
        <f t="shared" ref="D49:U49" si="6">SUM(D28:D48)</f>
        <v>105.94</v>
      </c>
      <c r="E49" s="305">
        <f t="shared" si="6"/>
        <v>1722</v>
      </c>
      <c r="F49" s="305">
        <f t="shared" si="6"/>
        <v>5945.7</v>
      </c>
      <c r="G49" s="306">
        <f t="shared" si="0"/>
        <v>1.7817918832097146</v>
      </c>
      <c r="H49" s="305">
        <f t="shared" si="6"/>
        <v>25</v>
      </c>
      <c r="I49" s="305">
        <f t="shared" si="6"/>
        <v>7</v>
      </c>
      <c r="J49" s="305">
        <f t="shared" si="6"/>
        <v>320</v>
      </c>
      <c r="K49" s="305">
        <f t="shared" si="6"/>
        <v>83</v>
      </c>
      <c r="L49" s="306">
        <f t="shared" si="1"/>
        <v>8.4337349397590362</v>
      </c>
      <c r="M49" s="305">
        <f t="shared" si="6"/>
        <v>0</v>
      </c>
      <c r="N49" s="305">
        <f t="shared" si="6"/>
        <v>0</v>
      </c>
      <c r="O49" s="305">
        <f t="shared" si="6"/>
        <v>0</v>
      </c>
      <c r="P49" s="305">
        <f t="shared" si="6"/>
        <v>0</v>
      </c>
      <c r="Q49" s="306">
        <v>0</v>
      </c>
      <c r="R49" s="305">
        <f t="shared" si="6"/>
        <v>305</v>
      </c>
      <c r="S49" s="305">
        <f t="shared" si="6"/>
        <v>162</v>
      </c>
      <c r="T49" s="305">
        <f t="shared" si="6"/>
        <v>5630</v>
      </c>
      <c r="U49" s="305">
        <f t="shared" si="6"/>
        <v>3149.0531495</v>
      </c>
      <c r="V49" s="306">
        <f t="shared" si="2"/>
        <v>5.1444034860358583</v>
      </c>
      <c r="W49" s="311">
        <v>0</v>
      </c>
      <c r="X49" s="311">
        <v>0</v>
      </c>
      <c r="Y49" s="311">
        <v>549635</v>
      </c>
      <c r="Z49" s="311">
        <v>195603</v>
      </c>
      <c r="AA49" s="306">
        <f t="shared" si="3"/>
        <v>0</v>
      </c>
      <c r="AB49" s="4"/>
      <c r="AC49" s="4"/>
      <c r="AD49" s="3"/>
    </row>
    <row r="50" spans="1:30" ht="12" customHeight="1" x14ac:dyDescent="0.2">
      <c r="A50" s="301">
        <v>43</v>
      </c>
      <c r="B50" s="302" t="s">
        <v>43</v>
      </c>
      <c r="C50" s="303">
        <v>901</v>
      </c>
      <c r="D50" s="303">
        <v>447.05</v>
      </c>
      <c r="E50" s="303">
        <v>4126</v>
      </c>
      <c r="F50" s="303">
        <v>2909.32</v>
      </c>
      <c r="G50" s="304">
        <f t="shared" si="0"/>
        <v>15.366133666973726</v>
      </c>
      <c r="H50" s="303">
        <v>362</v>
      </c>
      <c r="I50" s="303">
        <v>217.21</v>
      </c>
      <c r="J50" s="303">
        <v>933</v>
      </c>
      <c r="K50" s="303">
        <v>1976.1</v>
      </c>
      <c r="L50" s="304">
        <f t="shared" si="1"/>
        <v>10.991852639036486</v>
      </c>
      <c r="M50" s="303">
        <v>24431</v>
      </c>
      <c r="N50" s="303">
        <v>11199.92</v>
      </c>
      <c r="O50" s="303">
        <v>145573</v>
      </c>
      <c r="P50" s="303">
        <v>58927</v>
      </c>
      <c r="Q50" s="304">
        <f t="shared" si="4"/>
        <v>19.006431686663159</v>
      </c>
      <c r="R50" s="303">
        <v>3970</v>
      </c>
      <c r="S50" s="303">
        <v>1339.78</v>
      </c>
      <c r="T50" s="303">
        <v>9932</v>
      </c>
      <c r="U50" s="303">
        <v>6488.45</v>
      </c>
      <c r="V50" s="304">
        <f t="shared" si="2"/>
        <v>20.648691135787438</v>
      </c>
      <c r="W50" s="310">
        <v>1614</v>
      </c>
      <c r="X50" s="312">
        <v>671.19</v>
      </c>
      <c r="Y50" s="303">
        <v>16553</v>
      </c>
      <c r="Z50" s="303">
        <v>11891.3</v>
      </c>
      <c r="AA50" s="304">
        <f t="shared" si="3"/>
        <v>5.6443786633925646</v>
      </c>
      <c r="AB50" s="4"/>
      <c r="AC50" s="4"/>
    </row>
    <row r="51" spans="1:30" ht="12" customHeight="1" x14ac:dyDescent="0.2">
      <c r="A51" s="301">
        <v>44</v>
      </c>
      <c r="B51" s="302" t="s">
        <v>207</v>
      </c>
      <c r="C51" s="303">
        <v>5895</v>
      </c>
      <c r="D51" s="303">
        <v>2095</v>
      </c>
      <c r="E51" s="303">
        <v>16439</v>
      </c>
      <c r="F51" s="303">
        <v>6625</v>
      </c>
      <c r="G51" s="304">
        <f t="shared" si="0"/>
        <v>31.622641509433961</v>
      </c>
      <c r="H51" s="303">
        <v>29</v>
      </c>
      <c r="I51" s="303">
        <v>29</v>
      </c>
      <c r="J51" s="303">
        <v>136</v>
      </c>
      <c r="K51" s="303">
        <v>215</v>
      </c>
      <c r="L51" s="304">
        <f t="shared" si="1"/>
        <v>13.488372093023257</v>
      </c>
      <c r="M51" s="303">
        <v>16389</v>
      </c>
      <c r="N51" s="303">
        <v>12471</v>
      </c>
      <c r="O51" s="303">
        <v>59929</v>
      </c>
      <c r="P51" s="303">
        <v>47853</v>
      </c>
      <c r="Q51" s="304">
        <f t="shared" si="4"/>
        <v>26.061062002382297</v>
      </c>
      <c r="R51" s="303">
        <v>1181</v>
      </c>
      <c r="S51" s="303">
        <v>491</v>
      </c>
      <c r="T51" s="303">
        <v>4292</v>
      </c>
      <c r="U51" s="303">
        <v>10894</v>
      </c>
      <c r="V51" s="304">
        <f t="shared" si="2"/>
        <v>4.5070681108867268</v>
      </c>
      <c r="W51" s="310">
        <v>964</v>
      </c>
      <c r="X51" s="312">
        <v>438</v>
      </c>
      <c r="Y51" s="303">
        <v>11673</v>
      </c>
      <c r="Z51" s="303">
        <v>5262</v>
      </c>
      <c r="AA51" s="304">
        <f t="shared" si="3"/>
        <v>8.3238312428734318</v>
      </c>
      <c r="AB51" s="4"/>
      <c r="AC51" s="4"/>
    </row>
    <row r="52" spans="1:30" ht="12" customHeight="1" x14ac:dyDescent="0.2">
      <c r="A52" s="301">
        <v>45</v>
      </c>
      <c r="B52" s="302" t="s">
        <v>49</v>
      </c>
      <c r="C52" s="303">
        <v>997</v>
      </c>
      <c r="D52" s="303">
        <v>687.11</v>
      </c>
      <c r="E52" s="303">
        <v>6338</v>
      </c>
      <c r="F52" s="303">
        <v>5014.21</v>
      </c>
      <c r="G52" s="304">
        <f t="shared" si="0"/>
        <v>13.70325534830013</v>
      </c>
      <c r="H52" s="303">
        <v>256</v>
      </c>
      <c r="I52" s="303">
        <v>456.78</v>
      </c>
      <c r="J52" s="303">
        <v>1732</v>
      </c>
      <c r="K52" s="303">
        <v>1459.26</v>
      </c>
      <c r="L52" s="304">
        <f t="shared" si="1"/>
        <v>31.302166851691954</v>
      </c>
      <c r="M52" s="303">
        <v>7773</v>
      </c>
      <c r="N52" s="303">
        <v>5922.58</v>
      </c>
      <c r="O52" s="303">
        <v>62433</v>
      </c>
      <c r="P52" s="303">
        <v>46290.55</v>
      </c>
      <c r="Q52" s="304">
        <f t="shared" si="4"/>
        <v>12.794360836066971</v>
      </c>
      <c r="R52" s="303">
        <v>5639</v>
      </c>
      <c r="S52" s="303">
        <v>1287.19</v>
      </c>
      <c r="T52" s="303">
        <v>18643</v>
      </c>
      <c r="U52" s="303">
        <v>10537.95</v>
      </c>
      <c r="V52" s="304">
        <f t="shared" si="2"/>
        <v>12.214804587229963</v>
      </c>
      <c r="W52" s="310">
        <v>3522</v>
      </c>
      <c r="X52" s="312">
        <v>2916.22</v>
      </c>
      <c r="Y52" s="303">
        <v>39131</v>
      </c>
      <c r="Z52" s="303">
        <v>32402.47</v>
      </c>
      <c r="AA52" s="304">
        <f t="shared" si="3"/>
        <v>8.9999929017756983</v>
      </c>
      <c r="AB52" s="4"/>
      <c r="AC52" s="4"/>
    </row>
    <row r="53" spans="1:30" s="205" customFormat="1" ht="12" customHeight="1" x14ac:dyDescent="0.2">
      <c r="A53" s="257"/>
      <c r="B53" s="258" t="s">
        <v>308</v>
      </c>
      <c r="C53" s="305">
        <f>SUM(C50:C52)</f>
        <v>7793</v>
      </c>
      <c r="D53" s="305">
        <f t="shared" ref="D53:U53" si="7">SUM(D50:D52)</f>
        <v>3229.1600000000003</v>
      </c>
      <c r="E53" s="305">
        <f t="shared" si="7"/>
        <v>26903</v>
      </c>
      <c r="F53" s="305">
        <f t="shared" si="7"/>
        <v>14548.529999999999</v>
      </c>
      <c r="G53" s="306">
        <f t="shared" si="0"/>
        <v>22.195781979347746</v>
      </c>
      <c r="H53" s="305">
        <f t="shared" si="7"/>
        <v>647</v>
      </c>
      <c r="I53" s="305">
        <f t="shared" si="7"/>
        <v>702.99</v>
      </c>
      <c r="J53" s="305">
        <f t="shared" si="7"/>
        <v>2801</v>
      </c>
      <c r="K53" s="305">
        <f t="shared" si="7"/>
        <v>3650.3599999999997</v>
      </c>
      <c r="L53" s="306">
        <f t="shared" si="1"/>
        <v>19.258100570902599</v>
      </c>
      <c r="M53" s="305">
        <f t="shared" si="7"/>
        <v>48593</v>
      </c>
      <c r="N53" s="305">
        <f t="shared" si="7"/>
        <v>29593.5</v>
      </c>
      <c r="O53" s="305">
        <f t="shared" si="7"/>
        <v>267935</v>
      </c>
      <c r="P53" s="305">
        <f t="shared" si="7"/>
        <v>153070.54999999999</v>
      </c>
      <c r="Q53" s="306">
        <f t="shared" si="4"/>
        <v>19.333242090003598</v>
      </c>
      <c r="R53" s="305">
        <f t="shared" si="7"/>
        <v>10790</v>
      </c>
      <c r="S53" s="305">
        <f t="shared" si="7"/>
        <v>3117.9700000000003</v>
      </c>
      <c r="T53" s="305">
        <f t="shared" si="7"/>
        <v>32867</v>
      </c>
      <c r="U53" s="305">
        <f t="shared" si="7"/>
        <v>27920.400000000001</v>
      </c>
      <c r="V53" s="306">
        <f t="shared" si="2"/>
        <v>11.167354335897766</v>
      </c>
      <c r="W53" s="311">
        <f>SUM(W50:W52)</f>
        <v>6100</v>
      </c>
      <c r="X53" s="313">
        <f>SUM(X50:X52)</f>
        <v>4025.41</v>
      </c>
      <c r="Y53" s="305">
        <f>SUM(Y50:Y52)</f>
        <v>67357</v>
      </c>
      <c r="Z53" s="305">
        <f>SUM(Z50:Z52)</f>
        <v>49555.770000000004</v>
      </c>
      <c r="AA53" s="306">
        <f t="shared" si="3"/>
        <v>8.1229895126238567</v>
      </c>
      <c r="AB53" s="4"/>
      <c r="AC53" s="4"/>
      <c r="AD53" s="3"/>
    </row>
    <row r="54" spans="1:30" ht="12" customHeight="1" x14ac:dyDescent="0.2">
      <c r="A54" s="301">
        <v>46</v>
      </c>
      <c r="B54" s="302" t="s">
        <v>299</v>
      </c>
      <c r="C54" s="303">
        <v>0</v>
      </c>
      <c r="D54" s="303">
        <v>0</v>
      </c>
      <c r="E54" s="303">
        <v>0</v>
      </c>
      <c r="F54" s="303">
        <v>0</v>
      </c>
      <c r="G54" s="304">
        <v>0</v>
      </c>
      <c r="H54" s="303">
        <v>0</v>
      </c>
      <c r="I54" s="303">
        <v>0</v>
      </c>
      <c r="J54" s="303">
        <v>0</v>
      </c>
      <c r="K54" s="303">
        <v>0</v>
      </c>
      <c r="L54" s="304">
        <v>0</v>
      </c>
      <c r="M54" s="303">
        <v>0</v>
      </c>
      <c r="N54" s="303">
        <v>0</v>
      </c>
      <c r="O54" s="303">
        <v>0</v>
      </c>
      <c r="P54" s="303">
        <v>0</v>
      </c>
      <c r="Q54" s="304">
        <v>0</v>
      </c>
      <c r="R54" s="303">
        <v>0</v>
      </c>
      <c r="S54" s="303">
        <v>0</v>
      </c>
      <c r="T54" s="303">
        <f>'Weaker Sec_7'!G54</f>
        <v>0</v>
      </c>
      <c r="U54" s="303">
        <f>'Weaker Sec_7'!H54</f>
        <v>0</v>
      </c>
      <c r="V54" s="304">
        <v>0</v>
      </c>
      <c r="W54" s="310">
        <v>0</v>
      </c>
      <c r="X54" s="312">
        <v>0</v>
      </c>
      <c r="Y54" s="303">
        <v>0</v>
      </c>
      <c r="Z54" s="303">
        <v>0</v>
      </c>
      <c r="AA54" s="304">
        <v>0</v>
      </c>
      <c r="AB54" s="4"/>
      <c r="AC54" s="4"/>
    </row>
    <row r="55" spans="1:30" ht="12" customHeight="1" x14ac:dyDescent="0.2">
      <c r="A55" s="301">
        <v>47</v>
      </c>
      <c r="B55" s="302" t="s">
        <v>232</v>
      </c>
      <c r="C55" s="303">
        <v>0</v>
      </c>
      <c r="D55" s="303">
        <v>0</v>
      </c>
      <c r="E55" s="303">
        <v>0</v>
      </c>
      <c r="F55" s="303">
        <v>0</v>
      </c>
      <c r="G55" s="304">
        <v>0</v>
      </c>
      <c r="H55" s="303">
        <v>0</v>
      </c>
      <c r="I55" s="303">
        <v>0</v>
      </c>
      <c r="J55" s="303">
        <v>0</v>
      </c>
      <c r="K55" s="303">
        <v>0</v>
      </c>
      <c r="L55" s="304">
        <v>0</v>
      </c>
      <c r="M55" s="303">
        <v>698</v>
      </c>
      <c r="N55" s="303">
        <v>656.54</v>
      </c>
      <c r="O55" s="303">
        <v>17100</v>
      </c>
      <c r="P55" s="303">
        <v>12102.31</v>
      </c>
      <c r="Q55" s="304">
        <f t="shared" si="4"/>
        <v>5.4249147476804014</v>
      </c>
      <c r="R55" s="303">
        <v>701</v>
      </c>
      <c r="S55" s="303">
        <v>258</v>
      </c>
      <c r="T55" s="303">
        <f>'Weaker Sec_7'!G55</f>
        <v>6031</v>
      </c>
      <c r="U55" s="303">
        <f>'Weaker Sec_7'!H55</f>
        <v>1092.77</v>
      </c>
      <c r="V55" s="304">
        <f t="shared" si="2"/>
        <v>23.609725742837011</v>
      </c>
      <c r="W55" s="310">
        <v>0</v>
      </c>
      <c r="X55" s="312">
        <v>0</v>
      </c>
      <c r="Y55" s="303">
        <v>0</v>
      </c>
      <c r="Z55" s="303">
        <v>0</v>
      </c>
      <c r="AA55" s="304">
        <v>0</v>
      </c>
      <c r="AB55" s="4"/>
      <c r="AC55" s="4"/>
    </row>
    <row r="56" spans="1:30" ht="12" customHeight="1" x14ac:dyDescent="0.2">
      <c r="A56" s="301">
        <v>48</v>
      </c>
      <c r="B56" s="302" t="s">
        <v>300</v>
      </c>
      <c r="C56" s="303">
        <v>0</v>
      </c>
      <c r="D56" s="303">
        <v>0</v>
      </c>
      <c r="E56" s="303">
        <v>0</v>
      </c>
      <c r="F56" s="303">
        <v>0</v>
      </c>
      <c r="G56" s="304">
        <v>0</v>
      </c>
      <c r="H56" s="303">
        <v>0</v>
      </c>
      <c r="I56" s="303">
        <v>0</v>
      </c>
      <c r="J56" s="303">
        <v>0</v>
      </c>
      <c r="K56" s="303">
        <v>0</v>
      </c>
      <c r="L56" s="304">
        <v>0</v>
      </c>
      <c r="M56" s="303">
        <v>0</v>
      </c>
      <c r="N56" s="303">
        <v>0</v>
      </c>
      <c r="O56" s="303">
        <v>0</v>
      </c>
      <c r="P56" s="303">
        <v>0</v>
      </c>
      <c r="Q56" s="304">
        <v>0</v>
      </c>
      <c r="R56" s="303">
        <v>0</v>
      </c>
      <c r="S56" s="303">
        <v>0</v>
      </c>
      <c r="T56" s="303">
        <f>'Weaker Sec_7'!G56</f>
        <v>0</v>
      </c>
      <c r="U56" s="303">
        <f>'Weaker Sec_7'!H56</f>
        <v>0</v>
      </c>
      <c r="V56" s="304">
        <v>0</v>
      </c>
      <c r="W56" s="310">
        <v>0</v>
      </c>
      <c r="X56" s="312">
        <v>0</v>
      </c>
      <c r="Y56" s="303">
        <v>0</v>
      </c>
      <c r="Z56" s="303">
        <v>0</v>
      </c>
      <c r="AA56" s="304">
        <v>0</v>
      </c>
      <c r="AB56" s="4"/>
      <c r="AC56" s="4"/>
    </row>
    <row r="57" spans="1:30" ht="12" customHeight="1" x14ac:dyDescent="0.2">
      <c r="A57" s="301">
        <v>49</v>
      </c>
      <c r="B57" s="302" t="s">
        <v>306</v>
      </c>
      <c r="C57" s="303">
        <v>0</v>
      </c>
      <c r="D57" s="303">
        <v>0</v>
      </c>
      <c r="E57" s="303">
        <v>0</v>
      </c>
      <c r="F57" s="303">
        <v>0</v>
      </c>
      <c r="G57" s="304">
        <v>0</v>
      </c>
      <c r="H57" s="303">
        <v>0</v>
      </c>
      <c r="I57" s="303">
        <v>0</v>
      </c>
      <c r="J57" s="303">
        <v>0</v>
      </c>
      <c r="K57" s="303">
        <v>0</v>
      </c>
      <c r="L57" s="304">
        <v>0</v>
      </c>
      <c r="M57" s="303">
        <v>0</v>
      </c>
      <c r="N57" s="303">
        <v>0</v>
      </c>
      <c r="O57" s="303">
        <v>0</v>
      </c>
      <c r="P57" s="303">
        <v>0</v>
      </c>
      <c r="Q57" s="304">
        <v>0</v>
      </c>
      <c r="R57" s="303">
        <v>0</v>
      </c>
      <c r="S57" s="303">
        <v>0</v>
      </c>
      <c r="T57" s="303">
        <f>'Weaker Sec_7'!G57</f>
        <v>0</v>
      </c>
      <c r="U57" s="303">
        <f>'Weaker Sec_7'!H57</f>
        <v>0</v>
      </c>
      <c r="V57" s="304">
        <v>0</v>
      </c>
      <c r="W57" s="310">
        <v>0</v>
      </c>
      <c r="X57" s="312">
        <v>0</v>
      </c>
      <c r="Y57" s="303">
        <v>0</v>
      </c>
      <c r="Z57" s="303">
        <v>0</v>
      </c>
      <c r="AA57" s="304">
        <v>0</v>
      </c>
      <c r="AB57" s="4"/>
      <c r="AC57" s="4"/>
    </row>
    <row r="58" spans="1:30" s="205" customFormat="1" ht="12" customHeight="1" x14ac:dyDescent="0.2">
      <c r="A58" s="257"/>
      <c r="B58" s="258" t="s">
        <v>301</v>
      </c>
      <c r="C58" s="305">
        <f>SUM(C54:C57)</f>
        <v>0</v>
      </c>
      <c r="D58" s="305">
        <f t="shared" ref="D58:S58" si="8">SUM(D54:D57)</f>
        <v>0</v>
      </c>
      <c r="E58" s="305">
        <f t="shared" si="8"/>
        <v>0</v>
      </c>
      <c r="F58" s="305">
        <f t="shared" si="8"/>
        <v>0</v>
      </c>
      <c r="G58" s="306">
        <v>0</v>
      </c>
      <c r="H58" s="305">
        <f t="shared" si="8"/>
        <v>0</v>
      </c>
      <c r="I58" s="305">
        <f t="shared" si="8"/>
        <v>0</v>
      </c>
      <c r="J58" s="305">
        <f t="shared" si="8"/>
        <v>0</v>
      </c>
      <c r="K58" s="305">
        <f t="shared" si="8"/>
        <v>0</v>
      </c>
      <c r="L58" s="306">
        <v>0</v>
      </c>
      <c r="M58" s="305">
        <f t="shared" si="8"/>
        <v>698</v>
      </c>
      <c r="N58" s="305">
        <f t="shared" si="8"/>
        <v>656.54</v>
      </c>
      <c r="O58" s="305">
        <f t="shared" si="8"/>
        <v>17100</v>
      </c>
      <c r="P58" s="305">
        <f t="shared" si="8"/>
        <v>12102.31</v>
      </c>
      <c r="Q58" s="306">
        <f t="shared" si="4"/>
        <v>5.4249147476804014</v>
      </c>
      <c r="R58" s="305">
        <f t="shared" si="8"/>
        <v>701</v>
      </c>
      <c r="S58" s="305">
        <f t="shared" si="8"/>
        <v>258</v>
      </c>
      <c r="T58" s="305">
        <f>'Weaker Sec_7'!G58</f>
        <v>6031</v>
      </c>
      <c r="U58" s="305">
        <f>'Weaker Sec_7'!H58</f>
        <v>1092.77</v>
      </c>
      <c r="V58" s="306">
        <f t="shared" si="2"/>
        <v>23.609725742837011</v>
      </c>
      <c r="W58" s="311">
        <v>0</v>
      </c>
      <c r="X58" s="313">
        <v>0</v>
      </c>
      <c r="Y58" s="305">
        <v>0</v>
      </c>
      <c r="Z58" s="305">
        <v>0</v>
      </c>
      <c r="AA58" s="304">
        <v>0</v>
      </c>
      <c r="AB58" s="4"/>
      <c r="AC58" s="4"/>
      <c r="AD58" s="3"/>
    </row>
    <row r="59" spans="1:30" s="205" customFormat="1" ht="12" customHeight="1" x14ac:dyDescent="0.2">
      <c r="A59" s="257"/>
      <c r="B59" s="258" t="s">
        <v>233</v>
      </c>
      <c r="C59" s="305">
        <f>C58+C53+C49+C27</f>
        <v>21934</v>
      </c>
      <c r="D59" s="305">
        <f t="shared" ref="D59:Z59" si="9">D58+D53+D49+D27</f>
        <v>22521.78</v>
      </c>
      <c r="E59" s="305">
        <f t="shared" si="9"/>
        <v>125114</v>
      </c>
      <c r="F59" s="305">
        <f t="shared" si="9"/>
        <v>304903.07999999996</v>
      </c>
      <c r="G59" s="306">
        <f t="shared" si="0"/>
        <v>7.3865373875527931</v>
      </c>
      <c r="H59" s="305">
        <f t="shared" si="9"/>
        <v>5616</v>
      </c>
      <c r="I59" s="305">
        <f t="shared" si="9"/>
        <v>10441.98</v>
      </c>
      <c r="J59" s="305">
        <f t="shared" si="9"/>
        <v>18208</v>
      </c>
      <c r="K59" s="305">
        <f t="shared" si="9"/>
        <v>87750.95</v>
      </c>
      <c r="L59" s="306">
        <f t="shared" si="1"/>
        <v>11.899563480509329</v>
      </c>
      <c r="M59" s="305">
        <f t="shared" si="9"/>
        <v>93408</v>
      </c>
      <c r="N59" s="305">
        <f t="shared" si="9"/>
        <v>60025.48</v>
      </c>
      <c r="O59" s="305">
        <f t="shared" si="9"/>
        <v>671291</v>
      </c>
      <c r="P59" s="305">
        <f t="shared" si="9"/>
        <v>442354.51</v>
      </c>
      <c r="Q59" s="306">
        <f t="shared" si="4"/>
        <v>13.569541768659711</v>
      </c>
      <c r="R59" s="305">
        <f t="shared" si="9"/>
        <v>20486</v>
      </c>
      <c r="S59" s="305">
        <f t="shared" si="9"/>
        <v>8053.46</v>
      </c>
      <c r="T59" s="305">
        <f t="shared" si="9"/>
        <v>96274</v>
      </c>
      <c r="U59" s="305">
        <f t="shared" si="9"/>
        <v>64233.453149499997</v>
      </c>
      <c r="V59" s="306">
        <f t="shared" si="2"/>
        <v>12.537797059199034</v>
      </c>
      <c r="W59" s="305">
        <f t="shared" si="9"/>
        <v>26005</v>
      </c>
      <c r="X59" s="305">
        <f t="shared" si="9"/>
        <v>30805.15</v>
      </c>
      <c r="Y59" s="305">
        <f t="shared" si="9"/>
        <v>755924</v>
      </c>
      <c r="Z59" s="305">
        <f t="shared" si="9"/>
        <v>484626.11000000004</v>
      </c>
      <c r="AA59" s="306">
        <f>X59*100/Z59</f>
        <v>6.3564775740209285</v>
      </c>
      <c r="AB59" s="4"/>
      <c r="AC59" s="4"/>
      <c r="AD59" s="3"/>
    </row>
    <row r="61" spans="1:30" ht="25.5" customHeight="1" x14ac:dyDescent="0.2">
      <c r="J61" s="485" t="s">
        <v>1090</v>
      </c>
      <c r="K61" s="485"/>
    </row>
  </sheetData>
  <autoFilter ref="A4:V59">
    <filterColumn colId="2" showButton="0"/>
    <filterColumn colId="4" showButton="0"/>
    <filterColumn colId="7" showButton="0"/>
    <filterColumn colId="9" showButton="0"/>
    <filterColumn colId="12" showButton="0"/>
    <filterColumn colId="14" showButton="0"/>
    <filterColumn colId="17" showButton="0"/>
    <filterColumn colId="19" showButton="0"/>
  </autoFilter>
  <mergeCells count="25">
    <mergeCell ref="A4:A5"/>
    <mergeCell ref="B4:B5"/>
    <mergeCell ref="C4:D4"/>
    <mergeCell ref="T4:U4"/>
    <mergeCell ref="G4:G5"/>
    <mergeCell ref="L4:L5"/>
    <mergeCell ref="O4:P4"/>
    <mergeCell ref="E4:F4"/>
    <mergeCell ref="H4:I4"/>
    <mergeCell ref="R4:S4"/>
    <mergeCell ref="Q4:Q5"/>
    <mergeCell ref="J4:K4"/>
    <mergeCell ref="M4:N4"/>
    <mergeCell ref="A1:AA1"/>
    <mergeCell ref="A2:AA2"/>
    <mergeCell ref="C3:G3"/>
    <mergeCell ref="H3:L3"/>
    <mergeCell ref="M3:Q3"/>
    <mergeCell ref="R3:V3"/>
    <mergeCell ref="W3:AA3"/>
    <mergeCell ref="J61:K61"/>
    <mergeCell ref="W4:X4"/>
    <mergeCell ref="Y4:Z4"/>
    <mergeCell ref="AA4:AA5"/>
    <mergeCell ref="V4:V5"/>
  </mergeCells>
  <pageMargins left="1.25" right="0.25" top="0.25" bottom="0.2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M66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6" sqref="L46"/>
    </sheetView>
  </sheetViews>
  <sheetFormatPr defaultColWidth="9.140625" defaultRowHeight="15" x14ac:dyDescent="0.2"/>
  <cols>
    <col min="1" max="1" width="5.42578125" style="33" customWidth="1"/>
    <col min="2" max="2" width="21.85546875" style="30" customWidth="1"/>
    <col min="3" max="3" width="9.140625" style="86" customWidth="1"/>
    <col min="4" max="4" width="10" style="86" customWidth="1"/>
    <col min="5" max="5" width="9" style="86" bestFit="1" customWidth="1"/>
    <col min="6" max="6" width="8.85546875" style="86" customWidth="1"/>
    <col min="7" max="7" width="9.85546875" style="86" customWidth="1"/>
    <col min="8" max="8" width="9" style="86" bestFit="1" customWidth="1"/>
    <col min="9" max="9" width="7.85546875" style="31" customWidth="1"/>
    <col min="10" max="10" width="8.140625" style="31" customWidth="1"/>
    <col min="11" max="11" width="8.85546875" style="31" customWidth="1"/>
    <col min="12" max="12" width="12.85546875" style="30" customWidth="1"/>
    <col min="13" max="13" width="9.140625" style="30" customWidth="1"/>
    <col min="14" max="16384" width="9.140625" style="30"/>
  </cols>
  <sheetData>
    <row r="1" spans="1:13" ht="14.25" customHeight="1" x14ac:dyDescent="0.2">
      <c r="A1" s="393" t="s">
        <v>721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3" x14ac:dyDescent="0.2">
      <c r="A2" s="389" t="s">
        <v>210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3" spans="1:13" x14ac:dyDescent="0.2">
      <c r="B3" s="58" t="s">
        <v>12</v>
      </c>
      <c r="J3" s="399" t="s">
        <v>15</v>
      </c>
      <c r="K3" s="399"/>
    </row>
    <row r="4" spans="1:13" s="156" customFormat="1" ht="15" customHeight="1" x14ac:dyDescent="0.2">
      <c r="A4" s="394" t="s">
        <v>309</v>
      </c>
      <c r="B4" s="394" t="s">
        <v>3</v>
      </c>
      <c r="C4" s="396" t="s">
        <v>8</v>
      </c>
      <c r="D4" s="396"/>
      <c r="E4" s="397"/>
      <c r="F4" s="398" t="s">
        <v>9</v>
      </c>
      <c r="G4" s="396"/>
      <c r="H4" s="397"/>
      <c r="I4" s="390" t="s">
        <v>10</v>
      </c>
      <c r="J4" s="391"/>
      <c r="K4" s="392"/>
      <c r="L4" s="171"/>
    </row>
    <row r="5" spans="1:13" ht="27" x14ac:dyDescent="0.2">
      <c r="A5" s="395"/>
      <c r="B5" s="395"/>
      <c r="C5" s="172" t="s">
        <v>4</v>
      </c>
      <c r="D5" s="290" t="s">
        <v>11</v>
      </c>
      <c r="E5" s="290" t="s">
        <v>6</v>
      </c>
      <c r="F5" s="290" t="s">
        <v>4</v>
      </c>
      <c r="G5" s="290" t="s">
        <v>11</v>
      </c>
      <c r="H5" s="290" t="s">
        <v>6</v>
      </c>
      <c r="I5" s="173" t="s">
        <v>4</v>
      </c>
      <c r="J5" s="173" t="s">
        <v>11</v>
      </c>
      <c r="K5" s="173" t="s">
        <v>6</v>
      </c>
      <c r="L5" s="46"/>
    </row>
    <row r="6" spans="1:13" ht="15" customHeight="1" x14ac:dyDescent="0.2">
      <c r="A6" s="54">
        <v>1</v>
      </c>
      <c r="B6" s="55" t="s">
        <v>52</v>
      </c>
      <c r="C6" s="179">
        <v>168553</v>
      </c>
      <c r="D6" s="179">
        <v>212719</v>
      </c>
      <c r="E6" s="179">
        <v>856057</v>
      </c>
      <c r="F6" s="179">
        <v>143159</v>
      </c>
      <c r="G6" s="179">
        <v>97943</v>
      </c>
      <c r="H6" s="179">
        <v>568143</v>
      </c>
      <c r="I6" s="174">
        <f t="shared" ref="I6" si="0">F6*100/C6</f>
        <v>84.934115678747929</v>
      </c>
      <c r="J6" s="174">
        <f t="shared" ref="J6:K6" si="1">G6*100/D6</f>
        <v>46.043371772150117</v>
      </c>
      <c r="K6" s="174">
        <f t="shared" si="1"/>
        <v>66.367426468097335</v>
      </c>
      <c r="L6" s="175"/>
      <c r="M6" s="34"/>
    </row>
    <row r="7" spans="1:13" ht="15" customHeight="1" x14ac:dyDescent="0.2">
      <c r="A7" s="176">
        <v>2</v>
      </c>
      <c r="B7" s="100" t="s">
        <v>53</v>
      </c>
      <c r="C7" s="180">
        <v>282</v>
      </c>
      <c r="D7" s="180">
        <v>4716</v>
      </c>
      <c r="E7" s="180">
        <v>132434</v>
      </c>
      <c r="F7" s="180">
        <v>177</v>
      </c>
      <c r="G7" s="180">
        <v>6660</v>
      </c>
      <c r="H7" s="180">
        <v>89125</v>
      </c>
      <c r="I7" s="174">
        <f t="shared" ref="I7:I59" si="2">F7*100/C7</f>
        <v>62.765957446808514</v>
      </c>
      <c r="J7" s="174">
        <f t="shared" ref="J7:J59" si="3">G7*100/D7</f>
        <v>141.22137404580153</v>
      </c>
      <c r="K7" s="174">
        <f t="shared" ref="K7:K59" si="4">H7*100/E7</f>
        <v>67.297672803056614</v>
      </c>
      <c r="L7" s="46"/>
    </row>
    <row r="8" spans="1:13" ht="15" customHeight="1" x14ac:dyDescent="0.2">
      <c r="A8" s="54">
        <v>3</v>
      </c>
      <c r="B8" s="100" t="s">
        <v>54</v>
      </c>
      <c r="C8" s="180">
        <v>58942.39</v>
      </c>
      <c r="D8" s="180">
        <v>229618.24</v>
      </c>
      <c r="E8" s="180">
        <v>810717.49</v>
      </c>
      <c r="F8" s="180">
        <v>50603.7</v>
      </c>
      <c r="G8" s="180">
        <v>225028.53</v>
      </c>
      <c r="H8" s="180">
        <v>672462.55</v>
      </c>
      <c r="I8" s="174">
        <f t="shared" si="2"/>
        <v>85.852813230003065</v>
      </c>
      <c r="J8" s="174">
        <f t="shared" si="3"/>
        <v>98.001156179927179</v>
      </c>
      <c r="K8" s="174">
        <f t="shared" si="4"/>
        <v>82.946594626939657</v>
      </c>
      <c r="L8" s="46"/>
    </row>
    <row r="9" spans="1:13" ht="15" customHeight="1" x14ac:dyDescent="0.2">
      <c r="A9" s="176">
        <v>4</v>
      </c>
      <c r="B9" s="100" t="s">
        <v>55</v>
      </c>
      <c r="C9" s="180">
        <v>468779</v>
      </c>
      <c r="D9" s="180">
        <v>638531</v>
      </c>
      <c r="E9" s="180">
        <v>1542475</v>
      </c>
      <c r="F9" s="180">
        <v>640314</v>
      </c>
      <c r="G9" s="180">
        <v>477218</v>
      </c>
      <c r="H9" s="180">
        <v>868317</v>
      </c>
      <c r="I9" s="174">
        <f t="shared" si="2"/>
        <v>136.59186951633924</v>
      </c>
      <c r="J9" s="174">
        <f t="shared" si="3"/>
        <v>74.736856941949569</v>
      </c>
      <c r="K9" s="174">
        <f t="shared" si="4"/>
        <v>56.293748683122907</v>
      </c>
      <c r="L9" s="46"/>
    </row>
    <row r="10" spans="1:13" ht="15" customHeight="1" x14ac:dyDescent="0.2">
      <c r="A10" s="54">
        <v>5</v>
      </c>
      <c r="B10" s="100" t="s">
        <v>56</v>
      </c>
      <c r="C10" s="180">
        <v>182370</v>
      </c>
      <c r="D10" s="180">
        <v>89149</v>
      </c>
      <c r="E10" s="180">
        <v>293731</v>
      </c>
      <c r="F10" s="180">
        <v>111040</v>
      </c>
      <c r="G10" s="180">
        <v>31088</v>
      </c>
      <c r="H10" s="180">
        <v>179589</v>
      </c>
      <c r="I10" s="174">
        <f t="shared" si="2"/>
        <v>60.887207325766298</v>
      </c>
      <c r="J10" s="174">
        <f t="shared" si="3"/>
        <v>34.871955938933695</v>
      </c>
      <c r="K10" s="174">
        <f t="shared" si="4"/>
        <v>61.140635479401219</v>
      </c>
      <c r="L10" s="46"/>
    </row>
    <row r="11" spans="1:13" ht="15" customHeight="1" x14ac:dyDescent="0.2">
      <c r="A11" s="176">
        <v>6</v>
      </c>
      <c r="B11" s="100" t="s">
        <v>57</v>
      </c>
      <c r="C11" s="180">
        <v>24600.11</v>
      </c>
      <c r="D11" s="180">
        <v>102339.5</v>
      </c>
      <c r="E11" s="180">
        <v>592312.43999999994</v>
      </c>
      <c r="F11" s="180">
        <v>34030.54</v>
      </c>
      <c r="G11" s="180">
        <v>113188.42</v>
      </c>
      <c r="H11" s="180">
        <v>344888.81</v>
      </c>
      <c r="I11" s="174">
        <f t="shared" si="2"/>
        <v>138.33490988454929</v>
      </c>
      <c r="J11" s="174">
        <f t="shared" si="3"/>
        <v>110.60091167144651</v>
      </c>
      <c r="K11" s="174">
        <f t="shared" si="4"/>
        <v>58.227514181535682</v>
      </c>
      <c r="L11" s="46"/>
    </row>
    <row r="12" spans="1:13" ht="15" customHeight="1" x14ac:dyDescent="0.2">
      <c r="A12" s="54">
        <v>7</v>
      </c>
      <c r="B12" s="100" t="s">
        <v>58</v>
      </c>
      <c r="C12" s="180">
        <v>643180</v>
      </c>
      <c r="D12" s="180">
        <v>799562</v>
      </c>
      <c r="E12" s="180">
        <v>1375255</v>
      </c>
      <c r="F12" s="180">
        <v>374048</v>
      </c>
      <c r="G12" s="180">
        <v>413336</v>
      </c>
      <c r="H12" s="180">
        <v>577130</v>
      </c>
      <c r="I12" s="174">
        <f t="shared" si="2"/>
        <v>58.156037190211137</v>
      </c>
      <c r="J12" s="174">
        <f t="shared" si="3"/>
        <v>51.695303178490221</v>
      </c>
      <c r="K12" s="174">
        <f t="shared" si="4"/>
        <v>41.965308251924192</v>
      </c>
      <c r="L12" s="46"/>
    </row>
    <row r="13" spans="1:13" ht="15" customHeight="1" x14ac:dyDescent="0.2">
      <c r="A13" s="176">
        <v>8</v>
      </c>
      <c r="B13" s="100" t="s">
        <v>45</v>
      </c>
      <c r="C13" s="180">
        <v>8774</v>
      </c>
      <c r="D13" s="180">
        <v>18077</v>
      </c>
      <c r="E13" s="180">
        <v>145500</v>
      </c>
      <c r="F13" s="180">
        <v>8921</v>
      </c>
      <c r="G13" s="180">
        <v>31039</v>
      </c>
      <c r="H13" s="180">
        <v>286223</v>
      </c>
      <c r="I13" s="174">
        <f t="shared" si="2"/>
        <v>101.67540460451333</v>
      </c>
      <c r="J13" s="174">
        <f t="shared" si="3"/>
        <v>171.70437572606073</v>
      </c>
      <c r="K13" s="174">
        <f t="shared" si="4"/>
        <v>196.7168384879725</v>
      </c>
      <c r="L13" s="46"/>
    </row>
    <row r="14" spans="1:13" ht="15" customHeight="1" x14ac:dyDescent="0.2">
      <c r="A14" s="54">
        <v>9</v>
      </c>
      <c r="B14" s="100" t="s">
        <v>46</v>
      </c>
      <c r="C14" s="180">
        <v>7796.4</v>
      </c>
      <c r="D14" s="180">
        <v>31050.03</v>
      </c>
      <c r="E14" s="180">
        <v>244379.82</v>
      </c>
      <c r="F14" s="180">
        <v>5184.03</v>
      </c>
      <c r="G14" s="180">
        <v>17069.66</v>
      </c>
      <c r="H14" s="180">
        <v>146102.35</v>
      </c>
      <c r="I14" s="174">
        <f t="shared" si="2"/>
        <v>66.49261197475758</v>
      </c>
      <c r="J14" s="174">
        <f t="shared" si="3"/>
        <v>54.97469728692694</v>
      </c>
      <c r="K14" s="174">
        <f t="shared" si="4"/>
        <v>59.784948691753677</v>
      </c>
      <c r="L14" s="46"/>
    </row>
    <row r="15" spans="1:13" ht="15" customHeight="1" x14ac:dyDescent="0.2">
      <c r="A15" s="176">
        <v>10</v>
      </c>
      <c r="B15" s="100" t="s">
        <v>78</v>
      </c>
      <c r="C15" s="180">
        <v>5897</v>
      </c>
      <c r="D15" s="180">
        <v>91684</v>
      </c>
      <c r="E15" s="180">
        <v>599489</v>
      </c>
      <c r="F15" s="180">
        <v>12967</v>
      </c>
      <c r="G15" s="180">
        <v>45242</v>
      </c>
      <c r="H15" s="180">
        <v>380577</v>
      </c>
      <c r="I15" s="174">
        <f t="shared" si="2"/>
        <v>219.89147023910462</v>
      </c>
      <c r="J15" s="174">
        <f t="shared" si="3"/>
        <v>49.345578290650494</v>
      </c>
      <c r="K15" s="174">
        <f t="shared" si="4"/>
        <v>63.483566837756825</v>
      </c>
      <c r="L15" s="46"/>
    </row>
    <row r="16" spans="1:13" ht="15" customHeight="1" x14ac:dyDescent="0.2">
      <c r="A16" s="54">
        <v>11</v>
      </c>
      <c r="B16" s="100" t="s">
        <v>59</v>
      </c>
      <c r="C16" s="180">
        <v>113.12</v>
      </c>
      <c r="D16" s="180">
        <v>7852.22</v>
      </c>
      <c r="E16" s="180">
        <v>87045.13</v>
      </c>
      <c r="F16" s="180">
        <v>119.18</v>
      </c>
      <c r="G16" s="180">
        <v>6147.24</v>
      </c>
      <c r="H16" s="180">
        <v>38954.46</v>
      </c>
      <c r="I16" s="174">
        <f t="shared" si="2"/>
        <v>105.35714285714285</v>
      </c>
      <c r="J16" s="174">
        <f t="shared" si="3"/>
        <v>78.286650144799808</v>
      </c>
      <c r="K16" s="174">
        <f t="shared" si="4"/>
        <v>44.752026908340532</v>
      </c>
      <c r="L16" s="46"/>
    </row>
    <row r="17" spans="1:12" ht="15" customHeight="1" x14ac:dyDescent="0.2">
      <c r="A17" s="176">
        <v>12</v>
      </c>
      <c r="B17" s="100" t="s">
        <v>60</v>
      </c>
      <c r="C17" s="180">
        <v>122170</v>
      </c>
      <c r="D17" s="180">
        <v>7000</v>
      </c>
      <c r="E17" s="180">
        <v>6690</v>
      </c>
      <c r="F17" s="180">
        <v>117005</v>
      </c>
      <c r="G17" s="180">
        <v>3809</v>
      </c>
      <c r="H17" s="180">
        <v>5087</v>
      </c>
      <c r="I17" s="174">
        <f t="shared" si="2"/>
        <v>95.772284521568309</v>
      </c>
      <c r="J17" s="174">
        <f t="shared" si="3"/>
        <v>54.414285714285711</v>
      </c>
      <c r="K17" s="174">
        <f t="shared" si="4"/>
        <v>76.038863976083704</v>
      </c>
      <c r="L17" s="46"/>
    </row>
    <row r="18" spans="1:12" ht="15" customHeight="1" x14ac:dyDescent="0.2">
      <c r="A18" s="54">
        <v>13</v>
      </c>
      <c r="B18" s="100" t="s">
        <v>190</v>
      </c>
      <c r="C18" s="180">
        <v>6008</v>
      </c>
      <c r="D18" s="180">
        <v>34084</v>
      </c>
      <c r="E18" s="180">
        <v>486425</v>
      </c>
      <c r="F18" s="180">
        <v>6258</v>
      </c>
      <c r="G18" s="180">
        <v>32792</v>
      </c>
      <c r="H18" s="180">
        <v>200091</v>
      </c>
      <c r="I18" s="174">
        <f t="shared" si="2"/>
        <v>104.16111850865512</v>
      </c>
      <c r="J18" s="174">
        <f t="shared" si="3"/>
        <v>96.209365097993199</v>
      </c>
      <c r="K18" s="174">
        <f t="shared" si="4"/>
        <v>41.135015675592335</v>
      </c>
      <c r="L18" s="46"/>
    </row>
    <row r="19" spans="1:12" ht="15" customHeight="1" x14ac:dyDescent="0.2">
      <c r="A19" s="176">
        <v>14</v>
      </c>
      <c r="B19" s="100" t="s">
        <v>191</v>
      </c>
      <c r="C19" s="180">
        <v>21313</v>
      </c>
      <c r="D19" s="180">
        <v>9385</v>
      </c>
      <c r="E19" s="180">
        <v>156418</v>
      </c>
      <c r="F19" s="180">
        <v>6070</v>
      </c>
      <c r="G19" s="180">
        <v>6586</v>
      </c>
      <c r="H19" s="180">
        <v>56412</v>
      </c>
      <c r="I19" s="174">
        <f t="shared" si="2"/>
        <v>28.480270257589265</v>
      </c>
      <c r="J19" s="174">
        <f t="shared" si="3"/>
        <v>70.175812466702183</v>
      </c>
      <c r="K19" s="174">
        <f t="shared" si="4"/>
        <v>36.064903016276901</v>
      </c>
      <c r="L19" s="46"/>
    </row>
    <row r="20" spans="1:12" ht="15" customHeight="1" x14ac:dyDescent="0.2">
      <c r="A20" s="54">
        <v>15</v>
      </c>
      <c r="B20" s="100" t="s">
        <v>61</v>
      </c>
      <c r="C20" s="180">
        <v>175213.36</v>
      </c>
      <c r="D20" s="180">
        <v>1526538.15</v>
      </c>
      <c r="E20" s="180">
        <v>375574.28</v>
      </c>
      <c r="F20" s="180">
        <v>188061.81</v>
      </c>
      <c r="G20" s="180">
        <v>1233560.81</v>
      </c>
      <c r="H20" s="180">
        <v>231835.78</v>
      </c>
      <c r="I20" s="174">
        <f t="shared" si="2"/>
        <v>107.33303099717968</v>
      </c>
      <c r="J20" s="174">
        <f t="shared" si="3"/>
        <v>80.807728912638055</v>
      </c>
      <c r="K20" s="174">
        <f t="shared" si="4"/>
        <v>61.728343059061444</v>
      </c>
      <c r="L20" s="46"/>
    </row>
    <row r="21" spans="1:12" ht="15" customHeight="1" x14ac:dyDescent="0.2">
      <c r="A21" s="176">
        <v>16</v>
      </c>
      <c r="B21" s="100" t="s">
        <v>67</v>
      </c>
      <c r="C21" s="180">
        <v>895615</v>
      </c>
      <c r="D21" s="180">
        <v>2950951</v>
      </c>
      <c r="E21" s="180">
        <v>7255110</v>
      </c>
      <c r="F21" s="180">
        <v>653636</v>
      </c>
      <c r="G21" s="180">
        <v>1481667</v>
      </c>
      <c r="H21" s="180">
        <v>4512057</v>
      </c>
      <c r="I21" s="174">
        <f t="shared" si="2"/>
        <v>72.981805798250363</v>
      </c>
      <c r="J21" s="174">
        <f t="shared" si="3"/>
        <v>50.209813717679488</v>
      </c>
      <c r="K21" s="174">
        <f t="shared" si="4"/>
        <v>62.19143472669608</v>
      </c>
      <c r="L21" s="46"/>
    </row>
    <row r="22" spans="1:12" ht="15" customHeight="1" x14ac:dyDescent="0.2">
      <c r="A22" s="54">
        <v>17</v>
      </c>
      <c r="B22" s="100" t="s">
        <v>62</v>
      </c>
      <c r="C22" s="180">
        <v>19743</v>
      </c>
      <c r="D22" s="180">
        <v>9193</v>
      </c>
      <c r="E22" s="180">
        <v>226511</v>
      </c>
      <c r="F22" s="180">
        <v>18677</v>
      </c>
      <c r="G22" s="180">
        <v>8400</v>
      </c>
      <c r="H22" s="180">
        <v>140076</v>
      </c>
      <c r="I22" s="174">
        <f t="shared" si="2"/>
        <v>94.600617940535884</v>
      </c>
      <c r="J22" s="174">
        <f t="shared" si="3"/>
        <v>91.373871423909492</v>
      </c>
      <c r="K22" s="174">
        <f t="shared" si="4"/>
        <v>61.840705307909992</v>
      </c>
      <c r="L22" s="46"/>
    </row>
    <row r="23" spans="1:12" ht="15" customHeight="1" x14ac:dyDescent="0.2">
      <c r="A23" s="176">
        <v>18</v>
      </c>
      <c r="B23" s="100" t="s">
        <v>192</v>
      </c>
      <c r="C23" s="180">
        <v>115843.31</v>
      </c>
      <c r="D23" s="180">
        <v>108603.1</v>
      </c>
      <c r="E23" s="180">
        <v>499574.3</v>
      </c>
      <c r="F23" s="180">
        <v>80082.149999999994</v>
      </c>
      <c r="G23" s="180">
        <v>70520.100000000006</v>
      </c>
      <c r="H23" s="180">
        <v>327500.14</v>
      </c>
      <c r="I23" s="174">
        <f t="shared" si="2"/>
        <v>69.129714957212457</v>
      </c>
      <c r="J23" s="174">
        <f t="shared" si="3"/>
        <v>64.933781816541156</v>
      </c>
      <c r="K23" s="174">
        <f t="shared" si="4"/>
        <v>65.55584224408662</v>
      </c>
      <c r="L23" s="46"/>
    </row>
    <row r="24" spans="1:12" ht="15" customHeight="1" x14ac:dyDescent="0.2">
      <c r="A24" s="54">
        <v>19</v>
      </c>
      <c r="B24" s="100" t="s">
        <v>63</v>
      </c>
      <c r="C24" s="180">
        <v>286146</v>
      </c>
      <c r="D24" s="180">
        <v>426964</v>
      </c>
      <c r="E24" s="180">
        <v>1574326</v>
      </c>
      <c r="F24" s="180">
        <v>148714</v>
      </c>
      <c r="G24" s="180">
        <v>179544</v>
      </c>
      <c r="H24" s="180">
        <v>713457</v>
      </c>
      <c r="I24" s="174">
        <f t="shared" si="2"/>
        <v>51.971371258029116</v>
      </c>
      <c r="J24" s="174">
        <f t="shared" si="3"/>
        <v>42.051320486036296</v>
      </c>
      <c r="K24" s="174">
        <f t="shared" si="4"/>
        <v>45.318250476711938</v>
      </c>
      <c r="L24" s="46"/>
    </row>
    <row r="25" spans="1:12" ht="15" customHeight="1" x14ac:dyDescent="0.2">
      <c r="A25" s="176">
        <v>20</v>
      </c>
      <c r="B25" s="100" t="s">
        <v>64</v>
      </c>
      <c r="C25" s="180">
        <v>0</v>
      </c>
      <c r="D25" s="180">
        <v>0</v>
      </c>
      <c r="E25" s="180">
        <v>29568</v>
      </c>
      <c r="F25" s="180">
        <v>0</v>
      </c>
      <c r="G25" s="180">
        <v>0</v>
      </c>
      <c r="H25" s="180">
        <v>36277</v>
      </c>
      <c r="I25" s="174">
        <v>0</v>
      </c>
      <c r="J25" s="174">
        <v>0</v>
      </c>
      <c r="K25" s="174">
        <f t="shared" si="4"/>
        <v>122.69007034632034</v>
      </c>
      <c r="L25" s="46"/>
    </row>
    <row r="26" spans="1:12" ht="15" customHeight="1" x14ac:dyDescent="0.2">
      <c r="A26" s="54">
        <v>21</v>
      </c>
      <c r="B26" s="100" t="s">
        <v>47</v>
      </c>
      <c r="C26" s="180">
        <v>2454</v>
      </c>
      <c r="D26" s="180">
        <v>14220</v>
      </c>
      <c r="E26" s="180">
        <v>108202</v>
      </c>
      <c r="F26" s="180">
        <v>4867</v>
      </c>
      <c r="G26" s="180">
        <v>16603</v>
      </c>
      <c r="H26" s="180">
        <v>83128</v>
      </c>
      <c r="I26" s="174">
        <f t="shared" si="2"/>
        <v>198.32925835370824</v>
      </c>
      <c r="J26" s="174">
        <f t="shared" si="3"/>
        <v>116.75808720112518</v>
      </c>
      <c r="K26" s="174">
        <f t="shared" si="4"/>
        <v>76.826676031866327</v>
      </c>
      <c r="L26" s="46"/>
    </row>
    <row r="27" spans="1:12" s="58" customFormat="1" ht="15" customHeight="1" x14ac:dyDescent="0.2">
      <c r="A27" s="181"/>
      <c r="B27" s="165" t="s">
        <v>307</v>
      </c>
      <c r="C27" s="183">
        <f>SUM(C6:C26)</f>
        <v>3213792.69</v>
      </c>
      <c r="D27" s="183">
        <v>7312236.2400000002</v>
      </c>
      <c r="E27" s="183">
        <v>17397794.460000001</v>
      </c>
      <c r="F27" s="183">
        <f t="shared" ref="F27" si="5">SUM(F6:F26)</f>
        <v>2603934.4099999997</v>
      </c>
      <c r="G27" s="183">
        <v>4497441.76</v>
      </c>
      <c r="H27" s="183">
        <v>10457433.09</v>
      </c>
      <c r="I27" s="184">
        <f t="shared" si="2"/>
        <v>81.023720605948597</v>
      </c>
      <c r="J27" s="184">
        <f t="shared" si="3"/>
        <v>61.505695554497017</v>
      </c>
      <c r="K27" s="184">
        <f t="shared" si="4"/>
        <v>60.107809148125774</v>
      </c>
      <c r="L27" s="164"/>
    </row>
    <row r="28" spans="1:12" ht="15" customHeight="1" x14ac:dyDescent="0.2">
      <c r="A28" s="54">
        <v>22</v>
      </c>
      <c r="B28" s="100" t="s">
        <v>44</v>
      </c>
      <c r="C28" s="180">
        <v>30762.38</v>
      </c>
      <c r="D28" s="180">
        <v>100107.25</v>
      </c>
      <c r="E28" s="180">
        <v>639559.17000000004</v>
      </c>
      <c r="F28" s="180">
        <v>10978.72</v>
      </c>
      <c r="G28" s="180">
        <v>39758.870000000003</v>
      </c>
      <c r="H28" s="180">
        <v>634767.63</v>
      </c>
      <c r="I28" s="174">
        <f t="shared" si="2"/>
        <v>35.688786108226992</v>
      </c>
      <c r="J28" s="174">
        <f t="shared" si="3"/>
        <v>39.71627429581774</v>
      </c>
      <c r="K28" s="174">
        <f t="shared" si="4"/>
        <v>99.250805832398584</v>
      </c>
      <c r="L28" s="46"/>
    </row>
    <row r="29" spans="1:12" ht="15" customHeight="1" x14ac:dyDescent="0.2">
      <c r="A29" s="176">
        <v>23</v>
      </c>
      <c r="B29" s="100" t="s">
        <v>193</v>
      </c>
      <c r="C29" s="180">
        <v>2200.2199999999998</v>
      </c>
      <c r="D29" s="180">
        <v>4655.84</v>
      </c>
      <c r="E29" s="180">
        <v>43776.88</v>
      </c>
      <c r="F29" s="180">
        <v>9566.89</v>
      </c>
      <c r="G29" s="180">
        <v>15643.22</v>
      </c>
      <c r="H29" s="180">
        <v>52910.33</v>
      </c>
      <c r="I29" s="174">
        <f t="shared" si="2"/>
        <v>434.81515484815156</v>
      </c>
      <c r="J29" s="174">
        <f t="shared" si="3"/>
        <v>335.99135709130894</v>
      </c>
      <c r="K29" s="174">
        <f t="shared" si="4"/>
        <v>120.8636385233484</v>
      </c>
      <c r="L29" s="46"/>
    </row>
    <row r="30" spans="1:12" ht="15" customHeight="1" x14ac:dyDescent="0.2">
      <c r="A30" s="54">
        <v>24</v>
      </c>
      <c r="B30" s="100" t="s">
        <v>194</v>
      </c>
      <c r="C30" s="180">
        <v>0</v>
      </c>
      <c r="D30" s="180">
        <v>0</v>
      </c>
      <c r="E30" s="180">
        <v>4054.92</v>
      </c>
      <c r="F30" s="180">
        <v>0</v>
      </c>
      <c r="G30" s="180">
        <v>0</v>
      </c>
      <c r="H30" s="180">
        <v>884.12</v>
      </c>
      <c r="I30" s="174">
        <v>0</v>
      </c>
      <c r="J30" s="174">
        <v>0</v>
      </c>
      <c r="K30" s="174">
        <f t="shared" si="4"/>
        <v>21.803636076667356</v>
      </c>
      <c r="L30" s="46"/>
    </row>
    <row r="31" spans="1:12" ht="15" customHeight="1" x14ac:dyDescent="0.2">
      <c r="A31" s="176">
        <v>25</v>
      </c>
      <c r="B31" s="100" t="s">
        <v>48</v>
      </c>
      <c r="C31" s="180">
        <v>0</v>
      </c>
      <c r="D31" s="180">
        <v>0</v>
      </c>
      <c r="E31" s="180">
        <v>5360</v>
      </c>
      <c r="F31" s="180">
        <v>0</v>
      </c>
      <c r="G31" s="180">
        <v>0</v>
      </c>
      <c r="H31" s="180">
        <v>10704</v>
      </c>
      <c r="I31" s="174">
        <v>0</v>
      </c>
      <c r="J31" s="174">
        <v>0</v>
      </c>
      <c r="K31" s="174">
        <f t="shared" si="4"/>
        <v>199.70149253731344</v>
      </c>
      <c r="L31" s="46"/>
    </row>
    <row r="32" spans="1:12" ht="15" customHeight="1" x14ac:dyDescent="0.2">
      <c r="A32" s="54">
        <v>26</v>
      </c>
      <c r="B32" s="100" t="s">
        <v>195</v>
      </c>
      <c r="C32" s="180">
        <v>2465</v>
      </c>
      <c r="D32" s="180">
        <v>6117</v>
      </c>
      <c r="E32" s="180">
        <v>3471</v>
      </c>
      <c r="F32" s="180">
        <v>19132</v>
      </c>
      <c r="G32" s="180">
        <v>33605</v>
      </c>
      <c r="H32" s="180">
        <v>20648</v>
      </c>
      <c r="I32" s="174">
        <f t="shared" si="2"/>
        <v>776.14604462474642</v>
      </c>
      <c r="J32" s="174">
        <f t="shared" si="3"/>
        <v>549.37060650645742</v>
      </c>
      <c r="K32" s="174">
        <f t="shared" si="4"/>
        <v>594.87179487179492</v>
      </c>
      <c r="L32" s="46"/>
    </row>
    <row r="33" spans="1:12" ht="15" customHeight="1" x14ac:dyDescent="0.2">
      <c r="A33" s="176">
        <v>27</v>
      </c>
      <c r="B33" s="100" t="s">
        <v>196</v>
      </c>
      <c r="C33" s="180">
        <v>0</v>
      </c>
      <c r="D33" s="180">
        <v>0</v>
      </c>
      <c r="E33" s="180">
        <v>1078</v>
      </c>
      <c r="F33" s="180">
        <v>0</v>
      </c>
      <c r="G33" s="180">
        <v>0</v>
      </c>
      <c r="H33" s="180">
        <v>54</v>
      </c>
      <c r="I33" s="174">
        <v>0</v>
      </c>
      <c r="J33" s="174">
        <v>0</v>
      </c>
      <c r="K33" s="174">
        <v>0</v>
      </c>
      <c r="L33" s="46"/>
    </row>
    <row r="34" spans="1:12" ht="15" customHeight="1" x14ac:dyDescent="0.2">
      <c r="A34" s="54">
        <v>28</v>
      </c>
      <c r="B34" s="100" t="s">
        <v>197</v>
      </c>
      <c r="C34" s="180">
        <v>738</v>
      </c>
      <c r="D34" s="180">
        <v>828</v>
      </c>
      <c r="E34" s="180">
        <v>48821</v>
      </c>
      <c r="F34" s="180">
        <v>2312</v>
      </c>
      <c r="G34" s="180">
        <v>2664</v>
      </c>
      <c r="H34" s="180">
        <v>19991</v>
      </c>
      <c r="I34" s="174">
        <f t="shared" si="2"/>
        <v>313.27913279132792</v>
      </c>
      <c r="J34" s="174">
        <f t="shared" si="3"/>
        <v>321.73913043478262</v>
      </c>
      <c r="K34" s="174">
        <f t="shared" si="4"/>
        <v>40.947543065484112</v>
      </c>
      <c r="L34" s="46"/>
    </row>
    <row r="35" spans="1:12" ht="15" customHeight="1" x14ac:dyDescent="0.2">
      <c r="A35" s="176">
        <v>29</v>
      </c>
      <c r="B35" s="100" t="s">
        <v>68</v>
      </c>
      <c r="C35" s="180">
        <v>5425.28</v>
      </c>
      <c r="D35" s="180">
        <v>739797.07</v>
      </c>
      <c r="E35" s="180">
        <v>106100.07</v>
      </c>
      <c r="F35" s="180">
        <v>9299.01</v>
      </c>
      <c r="G35" s="180">
        <v>1189182.23</v>
      </c>
      <c r="H35" s="180">
        <v>302254.03000000003</v>
      </c>
      <c r="I35" s="174">
        <f t="shared" si="2"/>
        <v>171.40147605284889</v>
      </c>
      <c r="J35" s="174">
        <f t="shared" si="3"/>
        <v>160.74438223984856</v>
      </c>
      <c r="K35" s="174">
        <f t="shared" si="4"/>
        <v>284.87637190060292</v>
      </c>
      <c r="L35" s="46"/>
    </row>
    <row r="36" spans="1:12" ht="15" customHeight="1" x14ac:dyDescent="0.2">
      <c r="A36" s="54">
        <v>30</v>
      </c>
      <c r="B36" s="100" t="s">
        <v>69</v>
      </c>
      <c r="C36" s="180">
        <v>788</v>
      </c>
      <c r="D36" s="180">
        <v>299229</v>
      </c>
      <c r="E36" s="180">
        <v>487841</v>
      </c>
      <c r="F36" s="180">
        <v>4730</v>
      </c>
      <c r="G36" s="180">
        <v>749254</v>
      </c>
      <c r="H36" s="180">
        <v>597242</v>
      </c>
      <c r="I36" s="174">
        <f t="shared" si="2"/>
        <v>600.25380710659897</v>
      </c>
      <c r="J36" s="174">
        <f t="shared" si="3"/>
        <v>250.39484809293216</v>
      </c>
      <c r="K36" s="174">
        <f t="shared" si="4"/>
        <v>122.42554438843804</v>
      </c>
      <c r="L36" s="46"/>
    </row>
    <row r="37" spans="1:12" ht="15" customHeight="1" x14ac:dyDescent="0.2">
      <c r="A37" s="176">
        <v>31</v>
      </c>
      <c r="B37" s="100" t="s">
        <v>198</v>
      </c>
      <c r="C37" s="180">
        <v>2259.6799999999998</v>
      </c>
      <c r="D37" s="180">
        <v>3580.31</v>
      </c>
      <c r="E37" s="180">
        <v>7976.15</v>
      </c>
      <c r="F37" s="180">
        <v>11002.53</v>
      </c>
      <c r="G37" s="180">
        <v>15109.93</v>
      </c>
      <c r="H37" s="180">
        <v>9731.5</v>
      </c>
      <c r="I37" s="174">
        <f t="shared" si="2"/>
        <v>486.9065531402677</v>
      </c>
      <c r="J37" s="174">
        <f t="shared" si="3"/>
        <v>422.02853942815011</v>
      </c>
      <c r="K37" s="174">
        <f t="shared" si="4"/>
        <v>122.00748481410204</v>
      </c>
      <c r="L37" s="46"/>
    </row>
    <row r="38" spans="1:12" ht="15" customHeight="1" x14ac:dyDescent="0.2">
      <c r="A38" s="54">
        <v>32</v>
      </c>
      <c r="B38" s="100" t="s">
        <v>199</v>
      </c>
      <c r="C38" s="180">
        <v>2127</v>
      </c>
      <c r="D38" s="180">
        <v>7074</v>
      </c>
      <c r="E38" s="180">
        <v>116784</v>
      </c>
      <c r="F38" s="180">
        <v>9841</v>
      </c>
      <c r="G38" s="180">
        <v>46991</v>
      </c>
      <c r="H38" s="180">
        <v>277610</v>
      </c>
      <c r="I38" s="174">
        <f t="shared" si="2"/>
        <v>462.67042783262809</v>
      </c>
      <c r="J38" s="174">
        <f t="shared" si="3"/>
        <v>664.277636415041</v>
      </c>
      <c r="K38" s="174">
        <f t="shared" si="4"/>
        <v>237.7123578572407</v>
      </c>
      <c r="L38" s="46"/>
    </row>
    <row r="39" spans="1:12" ht="15" customHeight="1" x14ac:dyDescent="0.2">
      <c r="A39" s="176">
        <v>33</v>
      </c>
      <c r="B39" s="100" t="s">
        <v>200</v>
      </c>
      <c r="C39" s="180">
        <v>0</v>
      </c>
      <c r="D39" s="180">
        <v>0</v>
      </c>
      <c r="E39" s="180">
        <v>10275</v>
      </c>
      <c r="F39" s="180">
        <v>0</v>
      </c>
      <c r="G39" s="180">
        <v>0</v>
      </c>
      <c r="H39" s="180">
        <v>3141</v>
      </c>
      <c r="I39" s="174">
        <v>0</v>
      </c>
      <c r="J39" s="174">
        <v>0</v>
      </c>
      <c r="K39" s="174">
        <f t="shared" si="4"/>
        <v>30.569343065693431</v>
      </c>
      <c r="L39" s="46"/>
    </row>
    <row r="40" spans="1:12" ht="15" customHeight="1" x14ac:dyDescent="0.2">
      <c r="A40" s="54">
        <v>34</v>
      </c>
      <c r="B40" s="100" t="s">
        <v>201</v>
      </c>
      <c r="C40" s="180">
        <v>0</v>
      </c>
      <c r="D40" s="180">
        <v>0</v>
      </c>
      <c r="E40" s="180">
        <v>19904</v>
      </c>
      <c r="F40" s="180">
        <v>0</v>
      </c>
      <c r="G40" s="180">
        <v>0</v>
      </c>
      <c r="H40" s="180">
        <v>36662</v>
      </c>
      <c r="I40" s="174">
        <v>0</v>
      </c>
      <c r="J40" s="174">
        <v>0</v>
      </c>
      <c r="K40" s="174">
        <f t="shared" si="4"/>
        <v>184.19413183279744</v>
      </c>
      <c r="L40" s="46"/>
    </row>
    <row r="41" spans="1:12" ht="15" customHeight="1" x14ac:dyDescent="0.2">
      <c r="A41" s="176">
        <v>35</v>
      </c>
      <c r="B41" s="100" t="s">
        <v>202</v>
      </c>
      <c r="C41" s="180">
        <v>0</v>
      </c>
      <c r="D41" s="180">
        <v>0</v>
      </c>
      <c r="E41" s="180">
        <v>19673</v>
      </c>
      <c r="F41" s="180">
        <v>0</v>
      </c>
      <c r="G41" s="180">
        <v>0</v>
      </c>
      <c r="H41" s="180">
        <v>10411</v>
      </c>
      <c r="I41" s="174">
        <v>0</v>
      </c>
      <c r="J41" s="174">
        <v>0</v>
      </c>
      <c r="K41" s="174">
        <f t="shared" si="4"/>
        <v>52.920246022467339</v>
      </c>
      <c r="L41" s="46"/>
    </row>
    <row r="42" spans="1:12" ht="15" customHeight="1" x14ac:dyDescent="0.2">
      <c r="A42" s="54">
        <v>36</v>
      </c>
      <c r="B42" s="100" t="s">
        <v>70</v>
      </c>
      <c r="C42" s="180">
        <v>2781.97</v>
      </c>
      <c r="D42" s="180">
        <v>12068.55</v>
      </c>
      <c r="E42" s="180">
        <v>155681.48000000001</v>
      </c>
      <c r="F42" s="180">
        <v>22041.81</v>
      </c>
      <c r="G42" s="180">
        <v>31911.47</v>
      </c>
      <c r="H42" s="180">
        <v>251982.86</v>
      </c>
      <c r="I42" s="174">
        <f t="shared" si="2"/>
        <v>792.30940664349373</v>
      </c>
      <c r="J42" s="174">
        <f t="shared" si="3"/>
        <v>264.41842640582342</v>
      </c>
      <c r="K42" s="174">
        <f t="shared" si="4"/>
        <v>161.85795510166011</v>
      </c>
      <c r="L42" s="46"/>
    </row>
    <row r="43" spans="1:12" ht="15" customHeight="1" x14ac:dyDescent="0.2">
      <c r="A43" s="176">
        <v>37</v>
      </c>
      <c r="B43" s="100" t="s">
        <v>203</v>
      </c>
      <c r="C43" s="180">
        <v>0</v>
      </c>
      <c r="D43" s="180">
        <v>0</v>
      </c>
      <c r="E43" s="180">
        <v>7752</v>
      </c>
      <c r="F43" s="180">
        <v>0</v>
      </c>
      <c r="G43" s="180">
        <v>0</v>
      </c>
      <c r="H43" s="180">
        <v>6491</v>
      </c>
      <c r="I43" s="174">
        <v>0</v>
      </c>
      <c r="J43" s="174">
        <v>0</v>
      </c>
      <c r="K43" s="174">
        <f t="shared" si="4"/>
        <v>83.73323013415893</v>
      </c>
      <c r="L43" s="46"/>
    </row>
    <row r="44" spans="1:12" ht="15" customHeight="1" x14ac:dyDescent="0.2">
      <c r="A44" s="54">
        <v>38</v>
      </c>
      <c r="B44" s="100" t="s">
        <v>204</v>
      </c>
      <c r="C44" s="180">
        <v>698</v>
      </c>
      <c r="D44" s="180">
        <v>4782</v>
      </c>
      <c r="E44" s="180">
        <v>15128</v>
      </c>
      <c r="F44" s="180">
        <v>12797</v>
      </c>
      <c r="G44" s="180">
        <v>21182</v>
      </c>
      <c r="H44" s="180">
        <v>43455</v>
      </c>
      <c r="I44" s="174">
        <f t="shared" si="2"/>
        <v>1833.3810888252149</v>
      </c>
      <c r="J44" s="174">
        <f t="shared" si="3"/>
        <v>442.95273943956505</v>
      </c>
      <c r="K44" s="174">
        <f t="shared" si="4"/>
        <v>287.24881015335802</v>
      </c>
      <c r="L44" s="46"/>
    </row>
    <row r="45" spans="1:12" ht="15" customHeight="1" x14ac:dyDescent="0.2">
      <c r="A45" s="176">
        <v>39</v>
      </c>
      <c r="B45" s="100" t="s">
        <v>205</v>
      </c>
      <c r="C45" s="180">
        <v>0</v>
      </c>
      <c r="D45" s="180">
        <v>0</v>
      </c>
      <c r="E45" s="180">
        <v>14883</v>
      </c>
      <c r="F45" s="180">
        <v>0</v>
      </c>
      <c r="G45" s="180">
        <v>0</v>
      </c>
      <c r="H45" s="180">
        <v>4755</v>
      </c>
      <c r="I45" s="174">
        <v>0</v>
      </c>
      <c r="J45" s="174">
        <v>0</v>
      </c>
      <c r="K45" s="174">
        <f t="shared" si="4"/>
        <v>31.949203789558556</v>
      </c>
      <c r="L45" s="46"/>
    </row>
    <row r="46" spans="1:12" ht="15" customHeight="1" x14ac:dyDescent="0.2">
      <c r="A46" s="54">
        <v>40</v>
      </c>
      <c r="B46" s="100" t="s">
        <v>74</v>
      </c>
      <c r="C46" s="180">
        <v>0</v>
      </c>
      <c r="D46" s="180">
        <v>0</v>
      </c>
      <c r="E46" s="180">
        <v>4618</v>
      </c>
      <c r="F46" s="180">
        <v>0</v>
      </c>
      <c r="G46" s="180">
        <v>1440</v>
      </c>
      <c r="H46" s="180">
        <v>1440</v>
      </c>
      <c r="I46" s="174">
        <v>0</v>
      </c>
      <c r="J46" s="174">
        <v>0</v>
      </c>
      <c r="K46" s="174">
        <f t="shared" si="4"/>
        <v>31.182330012992637</v>
      </c>
      <c r="L46" s="46"/>
    </row>
    <row r="47" spans="1:12" ht="15" customHeight="1" x14ac:dyDescent="0.2">
      <c r="A47" s="176">
        <v>41</v>
      </c>
      <c r="B47" s="100" t="s">
        <v>206</v>
      </c>
      <c r="C47" s="180">
        <v>0</v>
      </c>
      <c r="D47" s="180">
        <v>0</v>
      </c>
      <c r="E47" s="180">
        <v>1941</v>
      </c>
      <c r="F47" s="180">
        <v>0</v>
      </c>
      <c r="G47" s="180">
        <v>0</v>
      </c>
      <c r="H47" s="180">
        <v>4649</v>
      </c>
      <c r="I47" s="174">
        <v>0</v>
      </c>
      <c r="J47" s="174">
        <v>0</v>
      </c>
      <c r="K47" s="174">
        <v>0</v>
      </c>
      <c r="L47" s="46"/>
    </row>
    <row r="48" spans="1:12" ht="15" customHeight="1" x14ac:dyDescent="0.2">
      <c r="A48" s="54">
        <v>42</v>
      </c>
      <c r="B48" s="100" t="s">
        <v>73</v>
      </c>
      <c r="C48" s="180">
        <v>1229</v>
      </c>
      <c r="D48" s="180">
        <v>7522</v>
      </c>
      <c r="E48" s="180">
        <v>202082</v>
      </c>
      <c r="F48" s="180">
        <v>3299</v>
      </c>
      <c r="G48" s="180">
        <v>12433</v>
      </c>
      <c r="H48" s="180">
        <v>89144</v>
      </c>
      <c r="I48" s="174">
        <f t="shared" si="2"/>
        <v>268.42961757526444</v>
      </c>
      <c r="J48" s="174">
        <f t="shared" si="3"/>
        <v>165.2884871044935</v>
      </c>
      <c r="K48" s="174">
        <f t="shared" si="4"/>
        <v>44.112785898793561</v>
      </c>
      <c r="L48" s="46"/>
    </row>
    <row r="49" spans="1:12" s="58" customFormat="1" ht="15" customHeight="1" x14ac:dyDescent="0.2">
      <c r="A49" s="181"/>
      <c r="B49" s="182" t="s">
        <v>304</v>
      </c>
      <c r="C49" s="183">
        <f>SUM(C28:C48)</f>
        <v>51474.53</v>
      </c>
      <c r="D49" s="183">
        <v>1195739.02</v>
      </c>
      <c r="E49" s="183">
        <v>1906781.67</v>
      </c>
      <c r="F49" s="183">
        <f t="shared" ref="F49" si="6">SUM(F28:F48)</f>
        <v>114999.96</v>
      </c>
      <c r="G49" s="183">
        <v>2169878.7200000002</v>
      </c>
      <c r="H49" s="183">
        <v>2366783.4699999997</v>
      </c>
      <c r="I49" s="184">
        <f t="shared" si="2"/>
        <v>223.41138423216299</v>
      </c>
      <c r="J49" s="184">
        <f t="shared" si="3"/>
        <v>181.46758479120305</v>
      </c>
      <c r="K49" s="184">
        <f t="shared" si="4"/>
        <v>124.12451342685709</v>
      </c>
      <c r="L49" s="164"/>
    </row>
    <row r="50" spans="1:12" ht="15" customHeight="1" x14ac:dyDescent="0.2">
      <c r="A50" s="54">
        <v>43</v>
      </c>
      <c r="B50" s="100" t="s">
        <v>43</v>
      </c>
      <c r="C50" s="180">
        <v>245624.38</v>
      </c>
      <c r="D50" s="180">
        <v>245207.42</v>
      </c>
      <c r="E50" s="180">
        <v>178020.74</v>
      </c>
      <c r="F50" s="180">
        <v>214089.92</v>
      </c>
      <c r="G50" s="180">
        <v>138980.88</v>
      </c>
      <c r="H50" s="180">
        <v>50181.03</v>
      </c>
      <c r="I50" s="174">
        <f t="shared" si="2"/>
        <v>87.161510595975855</v>
      </c>
      <c r="J50" s="174">
        <f t="shared" si="3"/>
        <v>56.67890474113711</v>
      </c>
      <c r="K50" s="174">
        <f t="shared" si="4"/>
        <v>28.188305474968818</v>
      </c>
      <c r="L50" s="46"/>
    </row>
    <row r="51" spans="1:12" ht="15" customHeight="1" x14ac:dyDescent="0.2">
      <c r="A51" s="176">
        <v>44</v>
      </c>
      <c r="B51" s="100" t="s">
        <v>207</v>
      </c>
      <c r="C51" s="180">
        <v>331367</v>
      </c>
      <c r="D51" s="180">
        <v>143329</v>
      </c>
      <c r="E51" s="180">
        <v>186942</v>
      </c>
      <c r="F51" s="180">
        <v>179551</v>
      </c>
      <c r="G51" s="180">
        <v>22490</v>
      </c>
      <c r="H51" s="180">
        <v>71539</v>
      </c>
      <c r="I51" s="174">
        <f t="shared" si="2"/>
        <v>54.184936943026919</v>
      </c>
      <c r="J51" s="174">
        <f t="shared" si="3"/>
        <v>15.691172058690146</v>
      </c>
      <c r="K51" s="174">
        <f t="shared" si="4"/>
        <v>38.2680189577516</v>
      </c>
      <c r="L51" s="46"/>
    </row>
    <row r="52" spans="1:12" ht="15" customHeight="1" x14ac:dyDescent="0.2">
      <c r="A52" s="54">
        <v>45</v>
      </c>
      <c r="B52" s="100" t="s">
        <v>49</v>
      </c>
      <c r="C52" s="180">
        <v>232428.52</v>
      </c>
      <c r="D52" s="180">
        <v>216794.86</v>
      </c>
      <c r="E52" s="180">
        <v>144987.85</v>
      </c>
      <c r="F52" s="180">
        <v>264387.7</v>
      </c>
      <c r="G52" s="180">
        <v>149398.29</v>
      </c>
      <c r="H52" s="180">
        <v>59675.57</v>
      </c>
      <c r="I52" s="174">
        <f t="shared" si="2"/>
        <v>113.75011121698834</v>
      </c>
      <c r="J52" s="174">
        <f t="shared" si="3"/>
        <v>68.912284175003052</v>
      </c>
      <c r="K52" s="174">
        <f t="shared" si="4"/>
        <v>41.159014358789371</v>
      </c>
      <c r="L52" s="46"/>
    </row>
    <row r="53" spans="1:12" s="58" customFormat="1" ht="15" customHeight="1" x14ac:dyDescent="0.2">
      <c r="A53" s="181"/>
      <c r="B53" s="165" t="s">
        <v>308</v>
      </c>
      <c r="C53" s="183">
        <f>SUM(C50:C52)</f>
        <v>809419.9</v>
      </c>
      <c r="D53" s="183">
        <v>605331.28</v>
      </c>
      <c r="E53" s="183">
        <v>509950.58999999997</v>
      </c>
      <c r="F53" s="183">
        <f t="shared" ref="F53" si="7">SUM(F50:F52)</f>
        <v>658028.62000000011</v>
      </c>
      <c r="G53" s="183">
        <v>310869.17000000004</v>
      </c>
      <c r="H53" s="183">
        <v>181395.6</v>
      </c>
      <c r="I53" s="184">
        <f t="shared" si="2"/>
        <v>81.296323453376928</v>
      </c>
      <c r="J53" s="184">
        <f t="shared" si="3"/>
        <v>51.35521329741956</v>
      </c>
      <c r="K53" s="184">
        <f t="shared" si="4"/>
        <v>35.571210928494075</v>
      </c>
      <c r="L53" s="164"/>
    </row>
    <row r="54" spans="1:12" ht="15" customHeight="1" x14ac:dyDescent="0.2">
      <c r="A54" s="54">
        <v>46</v>
      </c>
      <c r="B54" s="100" t="s">
        <v>299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  <c r="I54" s="174">
        <v>0</v>
      </c>
      <c r="J54" s="174">
        <v>0</v>
      </c>
      <c r="K54" s="174">
        <v>0</v>
      </c>
      <c r="L54" s="46"/>
    </row>
    <row r="55" spans="1:12" ht="15" customHeight="1" x14ac:dyDescent="0.2">
      <c r="A55" s="176">
        <v>47</v>
      </c>
      <c r="B55" s="100" t="s">
        <v>232</v>
      </c>
      <c r="C55" s="180">
        <v>1130846.6599999999</v>
      </c>
      <c r="D55" s="180">
        <v>750292.47</v>
      </c>
      <c r="E55" s="180">
        <v>222044.28</v>
      </c>
      <c r="F55" s="180">
        <v>1497014.35</v>
      </c>
      <c r="G55" s="180">
        <v>946141.97</v>
      </c>
      <c r="H55" s="180">
        <v>273967.03999999998</v>
      </c>
      <c r="I55" s="174">
        <f t="shared" si="2"/>
        <v>132.37995945444982</v>
      </c>
      <c r="J55" s="174">
        <f t="shared" si="3"/>
        <v>126.10308750666258</v>
      </c>
      <c r="K55" s="174">
        <f t="shared" si="4"/>
        <v>123.38396647731703</v>
      </c>
      <c r="L55" s="46"/>
    </row>
    <row r="56" spans="1:12" ht="15" customHeight="1" x14ac:dyDescent="0.2">
      <c r="A56" s="54">
        <v>48</v>
      </c>
      <c r="B56" s="100" t="s">
        <v>300</v>
      </c>
      <c r="C56" s="180">
        <v>0</v>
      </c>
      <c r="D56" s="180">
        <v>7327</v>
      </c>
      <c r="E56" s="180">
        <v>0</v>
      </c>
      <c r="F56" s="180">
        <v>0</v>
      </c>
      <c r="G56" s="180">
        <v>3498</v>
      </c>
      <c r="H56" s="180">
        <v>0</v>
      </c>
      <c r="I56" s="174">
        <v>0</v>
      </c>
      <c r="J56" s="174">
        <f t="shared" si="3"/>
        <v>47.741231063190938</v>
      </c>
      <c r="K56" s="174">
        <v>0</v>
      </c>
      <c r="L56" s="46"/>
    </row>
    <row r="57" spans="1:12" ht="15" customHeight="1" x14ac:dyDescent="0.2">
      <c r="A57" s="176">
        <v>49</v>
      </c>
      <c r="B57" s="100" t="s">
        <v>306</v>
      </c>
      <c r="C57" s="180">
        <v>0</v>
      </c>
      <c r="D57" s="180">
        <v>5613</v>
      </c>
      <c r="E57" s="180">
        <v>0</v>
      </c>
      <c r="F57" s="180">
        <v>0</v>
      </c>
      <c r="G57" s="180">
        <v>4638</v>
      </c>
      <c r="H57" s="180">
        <v>0</v>
      </c>
      <c r="I57" s="174">
        <v>0</v>
      </c>
      <c r="J57" s="174">
        <f t="shared" si="3"/>
        <v>82.6296098343132</v>
      </c>
      <c r="K57" s="174">
        <v>0</v>
      </c>
      <c r="L57" s="46"/>
    </row>
    <row r="58" spans="1:12" s="58" customFormat="1" ht="15" customHeight="1" x14ac:dyDescent="0.2">
      <c r="A58" s="170"/>
      <c r="B58" s="182" t="s">
        <v>305</v>
      </c>
      <c r="C58" s="183">
        <f>SUM(C54:C57)</f>
        <v>1130846.6599999999</v>
      </c>
      <c r="D58" s="183">
        <v>763232.47</v>
      </c>
      <c r="E58" s="183">
        <v>222044.28</v>
      </c>
      <c r="F58" s="183">
        <f t="shared" ref="F58" si="8">SUM(F54:F57)</f>
        <v>1497014.35</v>
      </c>
      <c r="G58" s="183">
        <v>954277.97</v>
      </c>
      <c r="H58" s="183">
        <v>273967.03999999998</v>
      </c>
      <c r="I58" s="184">
        <f t="shared" si="2"/>
        <v>132.37995945444982</v>
      </c>
      <c r="J58" s="184">
        <f t="shared" si="3"/>
        <v>125.03110225381266</v>
      </c>
      <c r="K58" s="184">
        <f t="shared" si="4"/>
        <v>123.38396647731703</v>
      </c>
      <c r="L58" s="164"/>
    </row>
    <row r="59" spans="1:12" s="58" customFormat="1" ht="15" customHeight="1" x14ac:dyDescent="0.2">
      <c r="A59" s="181"/>
      <c r="B59" s="182" t="s">
        <v>233</v>
      </c>
      <c r="C59" s="183">
        <f>C58+C53+C49+C27</f>
        <v>5205533.78</v>
      </c>
      <c r="D59" s="183">
        <v>9876539.0099999998</v>
      </c>
      <c r="E59" s="183">
        <v>20036571</v>
      </c>
      <c r="F59" s="183">
        <f t="shared" ref="F59" si="9">F58+F53+F49+F27</f>
        <v>4873977.34</v>
      </c>
      <c r="G59" s="183">
        <v>7932467.6200000001</v>
      </c>
      <c r="H59" s="183">
        <v>13279579.199999999</v>
      </c>
      <c r="I59" s="184">
        <f t="shared" si="2"/>
        <v>93.630692758658839</v>
      </c>
      <c r="J59" s="184">
        <f t="shared" si="3"/>
        <v>80.316268805989353</v>
      </c>
      <c r="K59" s="184">
        <f t="shared" si="4"/>
        <v>66.276705729737884</v>
      </c>
      <c r="L59" s="164"/>
    </row>
    <row r="60" spans="1:12" x14ac:dyDescent="0.2">
      <c r="A60" s="50"/>
      <c r="B60" s="46"/>
      <c r="C60" s="177"/>
      <c r="D60" s="177"/>
      <c r="E60" s="177" t="s">
        <v>1073</v>
      </c>
      <c r="F60" s="177"/>
      <c r="G60" s="177"/>
      <c r="H60" s="177"/>
      <c r="I60" s="178"/>
      <c r="J60" s="178"/>
      <c r="K60" s="178"/>
      <c r="L60" s="46"/>
    </row>
    <row r="61" spans="1:12" hidden="1" x14ac:dyDescent="0.2">
      <c r="B61" s="218">
        <v>42902</v>
      </c>
      <c r="C61" s="86">
        <v>4246462.863568862</v>
      </c>
      <c r="D61" s="86">
        <v>7210103.2843377255</v>
      </c>
      <c r="E61" s="86">
        <v>17523164.989191387</v>
      </c>
      <c r="F61" s="86">
        <v>3351333.2991390466</v>
      </c>
      <c r="G61" s="86">
        <v>5447037.0761110988</v>
      </c>
      <c r="H61" s="86">
        <v>12095055.203218374</v>
      </c>
    </row>
    <row r="62" spans="1:12" hidden="1" x14ac:dyDescent="0.2">
      <c r="C62" s="86">
        <f>C59-C61</f>
        <v>959070.91643113829</v>
      </c>
      <c r="D62" s="86">
        <f t="shared" ref="D62:H62" si="10">D59-D61</f>
        <v>2666435.7256622743</v>
      </c>
      <c r="E62" s="86">
        <f t="shared" si="10"/>
        <v>2513406.0108086132</v>
      </c>
      <c r="F62" s="86">
        <f t="shared" si="10"/>
        <v>1522644.0408609533</v>
      </c>
      <c r="G62" s="86">
        <f t="shared" si="10"/>
        <v>2485430.5438889014</v>
      </c>
      <c r="H62" s="86">
        <f t="shared" si="10"/>
        <v>1184523.9967816249</v>
      </c>
    </row>
    <row r="63" spans="1:12" hidden="1" x14ac:dyDescent="0.2">
      <c r="C63" s="86">
        <v>50690</v>
      </c>
      <c r="D63" s="86">
        <v>50690</v>
      </c>
      <c r="E63" s="86">
        <v>50690</v>
      </c>
      <c r="F63" s="86">
        <v>28858</v>
      </c>
      <c r="G63" s="86">
        <v>28858</v>
      </c>
      <c r="H63" s="86">
        <v>28858</v>
      </c>
    </row>
    <row r="64" spans="1:12" hidden="1" x14ac:dyDescent="0.2">
      <c r="B64" s="219" t="s">
        <v>319</v>
      </c>
      <c r="C64" s="86">
        <f>C62/100</f>
        <v>9590.7091643113836</v>
      </c>
      <c r="D64" s="86">
        <f t="shared" ref="D64:H64" si="11">D62/100</f>
        <v>26664.357256622741</v>
      </c>
      <c r="E64" s="86">
        <f t="shared" si="11"/>
        <v>25134.060108086131</v>
      </c>
      <c r="F64" s="86">
        <f t="shared" si="11"/>
        <v>15226.440408609533</v>
      </c>
      <c r="G64" s="86">
        <f t="shared" si="11"/>
        <v>24854.305438889012</v>
      </c>
      <c r="H64" s="86">
        <f t="shared" si="11"/>
        <v>11845.239967816249</v>
      </c>
    </row>
    <row r="65" spans="3:8" hidden="1" x14ac:dyDescent="0.2">
      <c r="C65" s="220">
        <f>C64*100/C63</f>
        <v>18.920317941036465</v>
      </c>
      <c r="D65" s="220">
        <f t="shared" ref="D65:E65" si="12">D64*100/D63</f>
        <v>52.6027959294195</v>
      </c>
      <c r="E65" s="220">
        <f t="shared" si="12"/>
        <v>49.58386290804129</v>
      </c>
      <c r="F65" s="220">
        <f>F64*100/F63</f>
        <v>52.763325277599044</v>
      </c>
      <c r="G65" s="220">
        <f t="shared" ref="G65:H65" si="13">G64*100/G63</f>
        <v>86.126223019228689</v>
      </c>
      <c r="H65" s="220">
        <f t="shared" si="13"/>
        <v>41.046642067420642</v>
      </c>
    </row>
    <row r="66" spans="3:8" hidden="1" x14ac:dyDescent="0.2"/>
  </sheetData>
  <sheetProtection formatCells="0" formatColumns="0" formatRows="0" insertColumns="0" insertRows="0" insertHyperlinks="0" deleteColumns="0" deleteRows="0" selectLockedCells="1" sort="0" autoFilter="0" pivotTables="0"/>
  <autoFilter ref="F5:H59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conditionalFormatting sqref="B27">
    <cfRule type="duplicateValues" dxfId="33" priority="2"/>
  </conditionalFormatting>
  <conditionalFormatting sqref="B53">
    <cfRule type="duplicateValues" dxfId="32" priority="1"/>
  </conditionalFormatting>
  <pageMargins left="1" right="0.25" top="0.5" bottom="0.5" header="0.3" footer="0.3"/>
  <pageSetup scale="76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I60"/>
  <sheetViews>
    <sheetView zoomScaleNormal="100" workbookViewId="0">
      <pane xSplit="1" ySplit="5" topLeftCell="B57" activePane="bottomRight" state="frozen"/>
      <selection pane="topRight" activeCell="B1" sqref="B1"/>
      <selection pane="bottomLeft" activeCell="A6" sqref="A6"/>
      <selection pane="bottomRight" activeCell="C60" sqref="C60"/>
    </sheetView>
  </sheetViews>
  <sheetFormatPr defaultColWidth="9.140625" defaultRowHeight="18.75" x14ac:dyDescent="0.2"/>
  <cols>
    <col min="1" max="1" width="5.85546875" style="39" bestFit="1" customWidth="1"/>
    <col min="2" max="2" width="27.42578125" style="36" customWidth="1"/>
    <col min="3" max="3" width="23" style="38" customWidth="1"/>
    <col min="4" max="4" width="12.85546875" style="38" customWidth="1"/>
    <col min="5" max="5" width="15.85546875" style="38" customWidth="1"/>
    <col min="6" max="6" width="18.85546875" style="38" customWidth="1"/>
    <col min="7" max="7" width="9.140625" style="30" hidden="1" customWidth="1"/>
    <col min="8" max="8" width="13.140625" style="34" hidden="1" customWidth="1"/>
    <col min="9" max="9" width="15" style="377" hidden="1" customWidth="1"/>
    <col min="10" max="10" width="0" style="36" hidden="1" customWidth="1"/>
    <col min="11" max="16384" width="9.140625" style="36"/>
  </cols>
  <sheetData>
    <row r="1" spans="1:9" x14ac:dyDescent="0.2">
      <c r="A1" s="493" t="s">
        <v>752</v>
      </c>
      <c r="B1" s="493"/>
      <c r="C1" s="493"/>
      <c r="D1" s="493"/>
      <c r="E1" s="493"/>
      <c r="F1" s="493"/>
    </row>
    <row r="2" spans="1:9" x14ac:dyDescent="0.2">
      <c r="A2" s="502"/>
      <c r="B2" s="502"/>
      <c r="C2" s="502"/>
      <c r="D2" s="502"/>
      <c r="E2" s="502"/>
      <c r="F2" s="502"/>
    </row>
    <row r="3" spans="1:9" ht="14.25" customHeight="1" x14ac:dyDescent="0.2">
      <c r="A3" s="37"/>
      <c r="B3" s="95" t="s">
        <v>12</v>
      </c>
      <c r="F3" s="96" t="s">
        <v>165</v>
      </c>
    </row>
    <row r="4" spans="1:9" ht="30" customHeight="1" x14ac:dyDescent="0.2">
      <c r="A4" s="503" t="s">
        <v>208</v>
      </c>
      <c r="B4" s="503" t="s">
        <v>3</v>
      </c>
      <c r="C4" s="504" t="s">
        <v>750</v>
      </c>
      <c r="D4" s="504" t="s">
        <v>25</v>
      </c>
      <c r="E4" s="504" t="s">
        <v>751</v>
      </c>
      <c r="F4" s="504" t="s">
        <v>42</v>
      </c>
    </row>
    <row r="5" spans="1:9" ht="30" customHeight="1" x14ac:dyDescent="0.2">
      <c r="A5" s="503"/>
      <c r="B5" s="503"/>
      <c r="C5" s="504"/>
      <c r="D5" s="504"/>
      <c r="E5" s="504"/>
      <c r="F5" s="504"/>
    </row>
    <row r="6" spans="1:9" ht="15" customHeight="1" x14ac:dyDescent="0.2">
      <c r="A6" s="235">
        <v>1</v>
      </c>
      <c r="B6" s="236" t="s">
        <v>52</v>
      </c>
      <c r="C6" s="237">
        <v>48958</v>
      </c>
      <c r="D6" s="237">
        <v>87458</v>
      </c>
      <c r="E6" s="237">
        <v>64237</v>
      </c>
      <c r="F6" s="237">
        <v>118581</v>
      </c>
      <c r="G6" s="30">
        <v>64180</v>
      </c>
      <c r="H6" s="34">
        <v>118457</v>
      </c>
      <c r="I6" s="377">
        <f>F6*100/H6</f>
        <v>100.10467933511738</v>
      </c>
    </row>
    <row r="7" spans="1:9" ht="15" customHeight="1" x14ac:dyDescent="0.2">
      <c r="A7" s="235">
        <v>2</v>
      </c>
      <c r="B7" s="236" t="s">
        <v>53</v>
      </c>
      <c r="C7" s="237">
        <v>445</v>
      </c>
      <c r="D7" s="237">
        <v>900</v>
      </c>
      <c r="E7" s="237">
        <v>1481</v>
      </c>
      <c r="F7" s="237">
        <v>3449</v>
      </c>
      <c r="G7" s="30">
        <v>1693</v>
      </c>
      <c r="H7" s="34">
        <v>3449</v>
      </c>
      <c r="I7" s="377">
        <f t="shared" ref="I7:I60" si="0">F7*100/H7</f>
        <v>100</v>
      </c>
    </row>
    <row r="8" spans="1:9" ht="15" customHeight="1" x14ac:dyDescent="0.2">
      <c r="A8" s="235">
        <v>3</v>
      </c>
      <c r="B8" s="236" t="s">
        <v>54</v>
      </c>
      <c r="C8" s="237">
        <v>21411</v>
      </c>
      <c r="D8" s="237">
        <v>39852</v>
      </c>
      <c r="E8" s="237">
        <v>36811</v>
      </c>
      <c r="F8" s="237">
        <v>65714</v>
      </c>
      <c r="G8" s="30">
        <v>36703</v>
      </c>
      <c r="H8" s="34">
        <v>64332</v>
      </c>
      <c r="I8" s="377">
        <f t="shared" si="0"/>
        <v>102.14823105142075</v>
      </c>
    </row>
    <row r="9" spans="1:9" ht="15" customHeight="1" x14ac:dyDescent="0.2">
      <c r="A9" s="235">
        <v>4</v>
      </c>
      <c r="B9" s="236" t="s">
        <v>55</v>
      </c>
      <c r="C9" s="237">
        <v>27584</v>
      </c>
      <c r="D9" s="237">
        <v>57733</v>
      </c>
      <c r="E9" s="237">
        <v>428020</v>
      </c>
      <c r="F9" s="237">
        <v>731835</v>
      </c>
      <c r="G9" s="30">
        <v>348913</v>
      </c>
      <c r="H9" s="34">
        <v>713733</v>
      </c>
      <c r="I9" s="377">
        <f t="shared" si="0"/>
        <v>102.53624254448091</v>
      </c>
    </row>
    <row r="10" spans="1:9" ht="15" customHeight="1" x14ac:dyDescent="0.2">
      <c r="A10" s="235">
        <v>5</v>
      </c>
      <c r="B10" s="236" t="s">
        <v>56</v>
      </c>
      <c r="C10" s="237">
        <v>819</v>
      </c>
      <c r="D10" s="237">
        <v>1984</v>
      </c>
      <c r="E10" s="237">
        <v>41473</v>
      </c>
      <c r="F10" s="237">
        <v>69152</v>
      </c>
      <c r="G10" s="30">
        <v>41473</v>
      </c>
      <c r="H10" s="34">
        <v>69152</v>
      </c>
      <c r="I10" s="377">
        <f t="shared" si="0"/>
        <v>100</v>
      </c>
    </row>
    <row r="11" spans="1:9" ht="15" customHeight="1" x14ac:dyDescent="0.2">
      <c r="A11" s="235">
        <v>6</v>
      </c>
      <c r="B11" s="236" t="s">
        <v>57</v>
      </c>
      <c r="C11" s="237">
        <v>24905</v>
      </c>
      <c r="D11" s="237">
        <v>40865.9</v>
      </c>
      <c r="E11" s="237">
        <v>27777</v>
      </c>
      <c r="F11" s="237">
        <v>72414</v>
      </c>
      <c r="G11" s="30">
        <v>41285</v>
      </c>
      <c r="H11" s="34">
        <v>72713.8</v>
      </c>
      <c r="I11" s="377">
        <f t="shared" si="0"/>
        <v>99.587698621169565</v>
      </c>
    </row>
    <row r="12" spans="1:9" ht="15" customHeight="1" x14ac:dyDescent="0.2">
      <c r="A12" s="235">
        <v>7</v>
      </c>
      <c r="B12" s="236" t="s">
        <v>58</v>
      </c>
      <c r="C12" s="237">
        <v>77609</v>
      </c>
      <c r="D12" s="237">
        <v>130336</v>
      </c>
      <c r="E12" s="237">
        <v>258124</v>
      </c>
      <c r="F12" s="237">
        <v>359065</v>
      </c>
      <c r="G12" s="30">
        <v>233783</v>
      </c>
      <c r="H12" s="34">
        <v>359065</v>
      </c>
      <c r="I12" s="377">
        <f t="shared" si="0"/>
        <v>100</v>
      </c>
    </row>
    <row r="13" spans="1:9" ht="15" customHeight="1" x14ac:dyDescent="0.2">
      <c r="A13" s="235">
        <v>8</v>
      </c>
      <c r="B13" s="236" t="s">
        <v>45</v>
      </c>
      <c r="C13" s="237">
        <v>1043</v>
      </c>
      <c r="D13" s="237">
        <v>4228</v>
      </c>
      <c r="E13" s="237">
        <v>8929</v>
      </c>
      <c r="F13" s="237">
        <v>34603</v>
      </c>
      <c r="G13" s="30">
        <v>8929</v>
      </c>
      <c r="H13" s="34">
        <v>26248.75</v>
      </c>
      <c r="I13" s="377">
        <f t="shared" si="0"/>
        <v>131.82722986808895</v>
      </c>
    </row>
    <row r="14" spans="1:9" ht="15" customHeight="1" x14ac:dyDescent="0.2">
      <c r="A14" s="235">
        <v>9</v>
      </c>
      <c r="B14" s="236" t="s">
        <v>46</v>
      </c>
      <c r="C14" s="237">
        <v>7183</v>
      </c>
      <c r="D14" s="237">
        <v>23787</v>
      </c>
      <c r="E14" s="237">
        <v>8813</v>
      </c>
      <c r="F14" s="237">
        <v>17331</v>
      </c>
      <c r="G14" s="30">
        <v>8813</v>
      </c>
      <c r="H14" s="34">
        <v>17331</v>
      </c>
      <c r="I14" s="377">
        <f t="shared" si="0"/>
        <v>100</v>
      </c>
    </row>
    <row r="15" spans="1:9" ht="15" customHeight="1" x14ac:dyDescent="0.2">
      <c r="A15" s="235">
        <v>10</v>
      </c>
      <c r="B15" s="236" t="s">
        <v>78</v>
      </c>
      <c r="C15" s="237">
        <v>20854</v>
      </c>
      <c r="D15" s="237">
        <v>47119</v>
      </c>
      <c r="E15" s="237">
        <v>16962</v>
      </c>
      <c r="F15" s="237">
        <v>38007</v>
      </c>
      <c r="G15" s="30">
        <v>16962</v>
      </c>
      <c r="H15" s="34">
        <v>38007</v>
      </c>
      <c r="I15" s="377">
        <f t="shared" si="0"/>
        <v>100</v>
      </c>
    </row>
    <row r="16" spans="1:9" ht="15" customHeight="1" x14ac:dyDescent="0.2">
      <c r="A16" s="235">
        <v>11</v>
      </c>
      <c r="B16" s="236" t="s">
        <v>59</v>
      </c>
      <c r="C16" s="237">
        <v>128</v>
      </c>
      <c r="D16" s="237">
        <v>126.22</v>
      </c>
      <c r="E16" s="237">
        <v>2090</v>
      </c>
      <c r="F16" s="237">
        <v>3567.22</v>
      </c>
      <c r="G16" s="30">
        <v>2081</v>
      </c>
      <c r="H16" s="34">
        <v>3562</v>
      </c>
      <c r="I16" s="377">
        <f t="shared" si="0"/>
        <v>100.14654688377315</v>
      </c>
    </row>
    <row r="17" spans="1:9" ht="15" customHeight="1" x14ac:dyDescent="0.2">
      <c r="A17" s="235">
        <v>12</v>
      </c>
      <c r="B17" s="236" t="s">
        <v>60</v>
      </c>
      <c r="C17" s="237">
        <v>32</v>
      </c>
      <c r="D17" s="237">
        <v>56.64</v>
      </c>
      <c r="E17" s="237">
        <v>2084</v>
      </c>
      <c r="F17" s="237">
        <v>3938</v>
      </c>
      <c r="G17" s="30">
        <v>2169</v>
      </c>
      <c r="H17" s="34">
        <v>3932</v>
      </c>
      <c r="I17" s="377">
        <f t="shared" si="0"/>
        <v>100.15259409969481</v>
      </c>
    </row>
    <row r="18" spans="1:9" ht="15" customHeight="1" x14ac:dyDescent="0.2">
      <c r="A18" s="235">
        <v>13</v>
      </c>
      <c r="B18" s="236" t="s">
        <v>190</v>
      </c>
      <c r="C18" s="237">
        <v>5537</v>
      </c>
      <c r="D18" s="237">
        <v>8452</v>
      </c>
      <c r="E18" s="237">
        <v>8422</v>
      </c>
      <c r="F18" s="237">
        <v>30045</v>
      </c>
      <c r="G18" s="30">
        <v>10404</v>
      </c>
      <c r="H18" s="34">
        <v>30045</v>
      </c>
      <c r="I18" s="377">
        <f t="shared" si="0"/>
        <v>100</v>
      </c>
    </row>
    <row r="19" spans="1:9" ht="15" customHeight="1" x14ac:dyDescent="0.2">
      <c r="A19" s="235">
        <v>14</v>
      </c>
      <c r="B19" s="236" t="s">
        <v>191</v>
      </c>
      <c r="C19" s="237">
        <v>452</v>
      </c>
      <c r="D19" s="237">
        <v>988.25</v>
      </c>
      <c r="E19" s="237">
        <v>4650</v>
      </c>
      <c r="F19" s="237">
        <v>9583.4500000000007</v>
      </c>
      <c r="G19" s="30">
        <v>4636</v>
      </c>
      <c r="H19" s="34">
        <v>9499.75</v>
      </c>
      <c r="I19" s="377">
        <f t="shared" si="0"/>
        <v>100.88107581778469</v>
      </c>
    </row>
    <row r="20" spans="1:9" ht="15" customHeight="1" x14ac:dyDescent="0.2">
      <c r="A20" s="235">
        <v>15</v>
      </c>
      <c r="B20" s="236" t="s">
        <v>61</v>
      </c>
      <c r="C20" s="237">
        <v>13562</v>
      </c>
      <c r="D20" s="237">
        <v>17979.150000000001</v>
      </c>
      <c r="E20" s="237">
        <v>182943</v>
      </c>
      <c r="F20" s="237">
        <v>262739</v>
      </c>
      <c r="G20" s="30">
        <v>170757</v>
      </c>
      <c r="H20" s="34">
        <v>250981.33</v>
      </c>
      <c r="I20" s="377">
        <f t="shared" si="0"/>
        <v>104.68467913529665</v>
      </c>
    </row>
    <row r="21" spans="1:9" ht="15" customHeight="1" x14ac:dyDescent="0.2">
      <c r="A21" s="235">
        <v>16</v>
      </c>
      <c r="B21" s="236" t="s">
        <v>67</v>
      </c>
      <c r="C21" s="237">
        <v>367103</v>
      </c>
      <c r="D21" s="237">
        <v>815557</v>
      </c>
      <c r="E21" s="237">
        <v>525905</v>
      </c>
      <c r="F21" s="237">
        <v>1075181</v>
      </c>
      <c r="G21" s="30">
        <v>525905</v>
      </c>
      <c r="H21" s="34">
        <v>1075181</v>
      </c>
      <c r="I21" s="377">
        <f t="shared" si="0"/>
        <v>100</v>
      </c>
    </row>
    <row r="22" spans="1:9" ht="15" customHeight="1" x14ac:dyDescent="0.2">
      <c r="A22" s="235">
        <v>17</v>
      </c>
      <c r="B22" s="236" t="s">
        <v>62</v>
      </c>
      <c r="C22" s="237">
        <v>4806</v>
      </c>
      <c r="D22" s="237">
        <v>8097</v>
      </c>
      <c r="E22" s="237">
        <v>8518</v>
      </c>
      <c r="F22" s="237">
        <v>13424</v>
      </c>
      <c r="G22" s="30">
        <v>8603</v>
      </c>
      <c r="H22" s="34">
        <v>13424</v>
      </c>
      <c r="I22" s="377">
        <f t="shared" si="0"/>
        <v>100</v>
      </c>
    </row>
    <row r="23" spans="1:9" ht="15" customHeight="1" x14ac:dyDescent="0.2">
      <c r="A23" s="235">
        <v>18</v>
      </c>
      <c r="B23" s="236" t="s">
        <v>192</v>
      </c>
      <c r="C23" s="237">
        <v>1819</v>
      </c>
      <c r="D23" s="237">
        <v>2754</v>
      </c>
      <c r="E23" s="237">
        <v>95712</v>
      </c>
      <c r="F23" s="237">
        <v>115107</v>
      </c>
      <c r="G23" s="30">
        <v>97698</v>
      </c>
      <c r="H23" s="34">
        <v>115107</v>
      </c>
      <c r="I23" s="377">
        <f t="shared" si="0"/>
        <v>100</v>
      </c>
    </row>
    <row r="24" spans="1:9" ht="15" customHeight="1" x14ac:dyDescent="0.2">
      <c r="A24" s="235">
        <v>19</v>
      </c>
      <c r="B24" s="236" t="s">
        <v>63</v>
      </c>
      <c r="C24" s="237">
        <v>17890</v>
      </c>
      <c r="D24" s="237">
        <v>98407</v>
      </c>
      <c r="E24" s="237">
        <v>119289</v>
      </c>
      <c r="F24" s="237">
        <v>254186</v>
      </c>
      <c r="G24" s="30">
        <v>119289</v>
      </c>
      <c r="H24" s="34">
        <v>254186</v>
      </c>
      <c r="I24" s="377">
        <f t="shared" si="0"/>
        <v>100</v>
      </c>
    </row>
    <row r="25" spans="1:9" ht="15" customHeight="1" x14ac:dyDescent="0.2">
      <c r="A25" s="235">
        <v>20</v>
      </c>
      <c r="B25" s="236" t="s">
        <v>64</v>
      </c>
      <c r="C25" s="237">
        <v>0</v>
      </c>
      <c r="D25" s="237">
        <v>0</v>
      </c>
      <c r="E25" s="237">
        <v>0</v>
      </c>
      <c r="F25" s="237">
        <v>0</v>
      </c>
      <c r="G25" s="30">
        <v>103</v>
      </c>
      <c r="H25" s="34">
        <v>243.18</v>
      </c>
      <c r="I25" s="377">
        <f t="shared" si="0"/>
        <v>0</v>
      </c>
    </row>
    <row r="26" spans="1:9" ht="15" customHeight="1" x14ac:dyDescent="0.2">
      <c r="A26" s="235">
        <v>21</v>
      </c>
      <c r="B26" s="236" t="s">
        <v>47</v>
      </c>
      <c r="C26" s="237">
        <v>989</v>
      </c>
      <c r="D26" s="237">
        <v>1845</v>
      </c>
      <c r="E26" s="237">
        <v>6191</v>
      </c>
      <c r="F26" s="237">
        <v>13418</v>
      </c>
      <c r="G26" s="30">
        <v>6191</v>
      </c>
      <c r="H26" s="34">
        <v>13418</v>
      </c>
      <c r="I26" s="377">
        <f t="shared" si="0"/>
        <v>100</v>
      </c>
    </row>
    <row r="27" spans="1:9" ht="15" customHeight="1" x14ac:dyDescent="0.2">
      <c r="A27" s="238"/>
      <c r="B27" s="239" t="s">
        <v>307</v>
      </c>
      <c r="C27" s="240">
        <f>SUM(C6:C26)</f>
        <v>643129</v>
      </c>
      <c r="D27" s="240">
        <f t="shared" ref="D27:F27" si="1">SUM(D6:D26)</f>
        <v>1388525.1600000001</v>
      </c>
      <c r="E27" s="240">
        <f t="shared" si="1"/>
        <v>1848431</v>
      </c>
      <c r="F27" s="240">
        <f t="shared" si="1"/>
        <v>3291339.67</v>
      </c>
      <c r="G27" s="30">
        <v>1750570</v>
      </c>
      <c r="H27" s="34">
        <v>3252067.81</v>
      </c>
      <c r="I27" s="377">
        <f t="shared" si="0"/>
        <v>101.20759659067502</v>
      </c>
    </row>
    <row r="28" spans="1:9" ht="15" customHeight="1" x14ac:dyDescent="0.2">
      <c r="A28" s="235">
        <v>22</v>
      </c>
      <c r="B28" s="236" t="s">
        <v>44</v>
      </c>
      <c r="C28" s="237">
        <v>4385</v>
      </c>
      <c r="D28" s="237">
        <v>19788.72</v>
      </c>
      <c r="E28" s="237">
        <v>19960</v>
      </c>
      <c r="F28" s="237">
        <v>97264.21</v>
      </c>
      <c r="G28" s="30">
        <v>6076</v>
      </c>
      <c r="H28" s="34">
        <v>39225.879999999997</v>
      </c>
      <c r="I28" s="377">
        <f t="shared" si="0"/>
        <v>247.95928096450609</v>
      </c>
    </row>
    <row r="29" spans="1:9" ht="15" customHeight="1" x14ac:dyDescent="0.2">
      <c r="A29" s="235">
        <v>23</v>
      </c>
      <c r="B29" s="236" t="s">
        <v>193</v>
      </c>
      <c r="C29" s="237">
        <v>0</v>
      </c>
      <c r="D29" s="237">
        <v>0</v>
      </c>
      <c r="E29" s="237">
        <v>0</v>
      </c>
      <c r="F29" s="237">
        <v>0</v>
      </c>
      <c r="G29" s="30">
        <v>0</v>
      </c>
      <c r="H29" s="34">
        <v>0</v>
      </c>
      <c r="I29" s="377" t="e">
        <f t="shared" si="0"/>
        <v>#DIV/0!</v>
      </c>
    </row>
    <row r="30" spans="1:9" ht="15" customHeight="1" x14ac:dyDescent="0.2">
      <c r="A30" s="235">
        <v>24</v>
      </c>
      <c r="B30" s="236" t="s">
        <v>194</v>
      </c>
      <c r="C30" s="237">
        <v>0</v>
      </c>
      <c r="D30" s="237">
        <v>0</v>
      </c>
      <c r="E30" s="237">
        <v>0</v>
      </c>
      <c r="F30" s="237">
        <v>0</v>
      </c>
      <c r="G30" s="30">
        <v>133</v>
      </c>
      <c r="H30" s="34">
        <v>172.93</v>
      </c>
      <c r="I30" s="377">
        <f t="shared" si="0"/>
        <v>0</v>
      </c>
    </row>
    <row r="31" spans="1:9" ht="15" customHeight="1" x14ac:dyDescent="0.2">
      <c r="A31" s="235">
        <v>25</v>
      </c>
      <c r="B31" s="236" t="s">
        <v>48</v>
      </c>
      <c r="C31" s="237">
        <v>0</v>
      </c>
      <c r="D31" s="237">
        <v>0</v>
      </c>
      <c r="E31" s="237">
        <v>0</v>
      </c>
      <c r="F31" s="237">
        <v>0</v>
      </c>
      <c r="G31" s="30">
        <v>0</v>
      </c>
      <c r="H31" s="34">
        <v>0</v>
      </c>
      <c r="I31" s="377" t="e">
        <f t="shared" si="0"/>
        <v>#DIV/0!</v>
      </c>
    </row>
    <row r="32" spans="1:9" ht="15" customHeight="1" x14ac:dyDescent="0.2">
      <c r="A32" s="235">
        <v>26</v>
      </c>
      <c r="B32" s="236" t="s">
        <v>195</v>
      </c>
      <c r="C32" s="237">
        <v>267</v>
      </c>
      <c r="D32" s="237">
        <v>17616</v>
      </c>
      <c r="E32" s="237">
        <v>1596</v>
      </c>
      <c r="F32" s="237">
        <v>14128</v>
      </c>
      <c r="G32" s="30">
        <v>0</v>
      </c>
      <c r="H32" s="34">
        <v>0</v>
      </c>
      <c r="I32" s="377" t="e">
        <f t="shared" si="0"/>
        <v>#DIV/0!</v>
      </c>
    </row>
    <row r="33" spans="1:9" ht="15" customHeight="1" x14ac:dyDescent="0.2">
      <c r="A33" s="235">
        <v>27</v>
      </c>
      <c r="B33" s="236" t="s">
        <v>196</v>
      </c>
      <c r="C33" s="237">
        <v>0</v>
      </c>
      <c r="D33" s="237">
        <v>0</v>
      </c>
      <c r="E33" s="237">
        <v>0</v>
      </c>
      <c r="F33" s="237">
        <v>0</v>
      </c>
      <c r="G33" s="30">
        <v>0</v>
      </c>
      <c r="H33" s="34">
        <v>0</v>
      </c>
      <c r="I33" s="377" t="e">
        <f t="shared" si="0"/>
        <v>#DIV/0!</v>
      </c>
    </row>
    <row r="34" spans="1:9" ht="15" customHeight="1" x14ac:dyDescent="0.2">
      <c r="A34" s="235">
        <v>28</v>
      </c>
      <c r="B34" s="236" t="s">
        <v>197</v>
      </c>
      <c r="C34" s="237">
        <v>143</v>
      </c>
      <c r="D34" s="237">
        <v>663</v>
      </c>
      <c r="E34" s="237">
        <v>261</v>
      </c>
      <c r="F34" s="237">
        <v>6537</v>
      </c>
      <c r="G34" s="30">
        <v>4171</v>
      </c>
      <c r="H34" s="34">
        <v>6537</v>
      </c>
      <c r="I34" s="377">
        <f t="shared" si="0"/>
        <v>100</v>
      </c>
    </row>
    <row r="35" spans="1:9" ht="15" customHeight="1" x14ac:dyDescent="0.2">
      <c r="A35" s="235">
        <v>29</v>
      </c>
      <c r="B35" s="236" t="s">
        <v>68</v>
      </c>
      <c r="C35" s="237">
        <v>56244</v>
      </c>
      <c r="D35" s="237">
        <v>131003</v>
      </c>
      <c r="E35" s="237">
        <v>151860</v>
      </c>
      <c r="F35" s="237">
        <v>333667</v>
      </c>
      <c r="G35" s="30">
        <v>151860</v>
      </c>
      <c r="H35" s="34">
        <v>333666.96467700001</v>
      </c>
      <c r="I35" s="377">
        <f t="shared" si="0"/>
        <v>100.00001058630423</v>
      </c>
    </row>
    <row r="36" spans="1:9" ht="15" customHeight="1" x14ac:dyDescent="0.2">
      <c r="A36" s="235">
        <v>30</v>
      </c>
      <c r="B36" s="236" t="s">
        <v>69</v>
      </c>
      <c r="C36" s="237">
        <v>51768</v>
      </c>
      <c r="D36" s="237">
        <v>119919</v>
      </c>
      <c r="E36" s="237">
        <v>69381</v>
      </c>
      <c r="F36" s="237">
        <v>227183</v>
      </c>
      <c r="G36" s="30">
        <v>73402</v>
      </c>
      <c r="H36" s="34">
        <v>227183</v>
      </c>
      <c r="I36" s="377">
        <f t="shared" si="0"/>
        <v>100</v>
      </c>
    </row>
    <row r="37" spans="1:9" ht="15" customHeight="1" x14ac:dyDescent="0.2">
      <c r="A37" s="235">
        <v>31</v>
      </c>
      <c r="B37" s="236" t="s">
        <v>198</v>
      </c>
      <c r="C37" s="237">
        <v>0</v>
      </c>
      <c r="D37" s="237">
        <v>0</v>
      </c>
      <c r="E37" s="237">
        <v>0</v>
      </c>
      <c r="F37" s="237">
        <v>0</v>
      </c>
      <c r="G37" s="30">
        <v>0</v>
      </c>
      <c r="H37" s="34">
        <v>0</v>
      </c>
      <c r="I37" s="377" t="e">
        <f t="shared" si="0"/>
        <v>#DIV/0!</v>
      </c>
    </row>
    <row r="38" spans="1:9" ht="15" customHeight="1" x14ac:dyDescent="0.2">
      <c r="A38" s="235">
        <v>32</v>
      </c>
      <c r="B38" s="236" t="s">
        <v>199</v>
      </c>
      <c r="C38" s="237">
        <v>0</v>
      </c>
      <c r="D38" s="237">
        <v>0</v>
      </c>
      <c r="E38" s="237">
        <v>0</v>
      </c>
      <c r="F38" s="237">
        <v>0</v>
      </c>
      <c r="G38" s="30">
        <v>0</v>
      </c>
      <c r="H38" s="34">
        <v>0</v>
      </c>
      <c r="I38" s="377" t="e">
        <f t="shared" si="0"/>
        <v>#DIV/0!</v>
      </c>
    </row>
    <row r="39" spans="1:9" ht="15" customHeight="1" x14ac:dyDescent="0.2">
      <c r="A39" s="235">
        <v>33</v>
      </c>
      <c r="B39" s="236" t="s">
        <v>200</v>
      </c>
      <c r="C39" s="237">
        <v>0</v>
      </c>
      <c r="D39" s="237">
        <v>0</v>
      </c>
      <c r="E39" s="237">
        <v>0</v>
      </c>
      <c r="F39" s="237">
        <v>0</v>
      </c>
      <c r="G39" s="30">
        <v>0</v>
      </c>
      <c r="H39" s="34">
        <v>0</v>
      </c>
      <c r="I39" s="377" t="e">
        <f t="shared" si="0"/>
        <v>#DIV/0!</v>
      </c>
    </row>
    <row r="40" spans="1:9" ht="15" customHeight="1" x14ac:dyDescent="0.2">
      <c r="A40" s="235">
        <v>34</v>
      </c>
      <c r="B40" s="236" t="s">
        <v>201</v>
      </c>
      <c r="C40" s="237">
        <v>0</v>
      </c>
      <c r="D40" s="237">
        <v>0</v>
      </c>
      <c r="E40" s="237">
        <v>0</v>
      </c>
      <c r="F40" s="237">
        <v>0</v>
      </c>
      <c r="G40" s="30">
        <v>60</v>
      </c>
      <c r="H40" s="34">
        <v>385</v>
      </c>
      <c r="I40" s="377">
        <f t="shared" si="0"/>
        <v>0</v>
      </c>
    </row>
    <row r="41" spans="1:9" ht="15" customHeight="1" x14ac:dyDescent="0.2">
      <c r="A41" s="235">
        <v>35</v>
      </c>
      <c r="B41" s="236" t="s">
        <v>202</v>
      </c>
      <c r="C41" s="237">
        <v>0</v>
      </c>
      <c r="D41" s="237">
        <v>0</v>
      </c>
      <c r="E41" s="237">
        <v>0</v>
      </c>
      <c r="F41" s="237">
        <v>0</v>
      </c>
      <c r="G41" s="30">
        <v>0</v>
      </c>
      <c r="H41" s="34">
        <v>0</v>
      </c>
      <c r="I41" s="377" t="e">
        <f t="shared" si="0"/>
        <v>#DIV/0!</v>
      </c>
    </row>
    <row r="42" spans="1:9" ht="15" customHeight="1" x14ac:dyDescent="0.2">
      <c r="A42" s="235">
        <v>36</v>
      </c>
      <c r="B42" s="236" t="s">
        <v>70</v>
      </c>
      <c r="C42" s="237">
        <v>0</v>
      </c>
      <c r="D42" s="237">
        <v>0</v>
      </c>
      <c r="E42" s="237">
        <v>0</v>
      </c>
      <c r="F42" s="237">
        <v>0</v>
      </c>
      <c r="G42" s="30">
        <v>10406</v>
      </c>
      <c r="H42" s="34">
        <v>16214</v>
      </c>
      <c r="I42" s="377">
        <f t="shared" si="0"/>
        <v>0</v>
      </c>
    </row>
    <row r="43" spans="1:9" ht="15" customHeight="1" x14ac:dyDescent="0.2">
      <c r="A43" s="235">
        <v>37</v>
      </c>
      <c r="B43" s="236" t="s">
        <v>203</v>
      </c>
      <c r="C43" s="237">
        <v>0</v>
      </c>
      <c r="D43" s="237">
        <v>0</v>
      </c>
      <c r="E43" s="237">
        <v>0</v>
      </c>
      <c r="F43" s="237">
        <v>0</v>
      </c>
      <c r="G43" s="30">
        <v>0</v>
      </c>
      <c r="H43" s="34">
        <v>0</v>
      </c>
      <c r="I43" s="377" t="e">
        <f t="shared" si="0"/>
        <v>#DIV/0!</v>
      </c>
    </row>
    <row r="44" spans="1:9" ht="15" customHeight="1" x14ac:dyDescent="0.2">
      <c r="A44" s="235">
        <v>38</v>
      </c>
      <c r="B44" s="236" t="s">
        <v>204</v>
      </c>
      <c r="C44" s="237">
        <v>3494</v>
      </c>
      <c r="D44" s="237">
        <v>5649</v>
      </c>
      <c r="E44" s="237">
        <v>2892</v>
      </c>
      <c r="F44" s="237">
        <v>6811</v>
      </c>
      <c r="G44" s="30">
        <v>2892</v>
      </c>
      <c r="H44" s="34">
        <v>6811</v>
      </c>
      <c r="I44" s="377">
        <f t="shared" si="0"/>
        <v>100</v>
      </c>
    </row>
    <row r="45" spans="1:9" ht="15" customHeight="1" x14ac:dyDescent="0.2">
      <c r="A45" s="235">
        <v>39</v>
      </c>
      <c r="B45" s="236" t="s">
        <v>205</v>
      </c>
      <c r="C45" s="237">
        <v>0</v>
      </c>
      <c r="D45" s="237">
        <v>0</v>
      </c>
      <c r="E45" s="237">
        <v>0</v>
      </c>
      <c r="F45" s="237">
        <v>0</v>
      </c>
      <c r="G45" s="30">
        <v>1</v>
      </c>
      <c r="H45" s="34">
        <v>4</v>
      </c>
      <c r="I45" s="377">
        <f t="shared" si="0"/>
        <v>0</v>
      </c>
    </row>
    <row r="46" spans="1:9" ht="15" customHeight="1" x14ac:dyDescent="0.2">
      <c r="A46" s="235">
        <v>40</v>
      </c>
      <c r="B46" s="236" t="s">
        <v>74</v>
      </c>
      <c r="C46" s="237">
        <v>0</v>
      </c>
      <c r="D46" s="237">
        <v>0</v>
      </c>
      <c r="E46" s="237">
        <v>0</v>
      </c>
      <c r="F46" s="237">
        <v>0</v>
      </c>
      <c r="G46" s="30">
        <v>0</v>
      </c>
      <c r="H46" s="34">
        <v>0</v>
      </c>
      <c r="I46" s="377" t="e">
        <f t="shared" si="0"/>
        <v>#DIV/0!</v>
      </c>
    </row>
    <row r="47" spans="1:9" ht="15" customHeight="1" x14ac:dyDescent="0.2">
      <c r="A47" s="235">
        <v>41</v>
      </c>
      <c r="B47" s="236" t="s">
        <v>206</v>
      </c>
      <c r="C47" s="237">
        <v>6</v>
      </c>
      <c r="D47" s="237">
        <v>6</v>
      </c>
      <c r="E47" s="237">
        <v>6</v>
      </c>
      <c r="F47" s="237">
        <v>5.96</v>
      </c>
      <c r="G47" s="30">
        <v>0</v>
      </c>
      <c r="H47" s="34">
        <v>0</v>
      </c>
      <c r="I47" s="377" t="e">
        <f t="shared" si="0"/>
        <v>#DIV/0!</v>
      </c>
    </row>
    <row r="48" spans="1:9" ht="15" customHeight="1" x14ac:dyDescent="0.2">
      <c r="A48" s="235">
        <v>42</v>
      </c>
      <c r="B48" s="236" t="s">
        <v>73</v>
      </c>
      <c r="C48" s="237">
        <v>0</v>
      </c>
      <c r="D48" s="237">
        <v>0</v>
      </c>
      <c r="E48" s="237">
        <v>0</v>
      </c>
      <c r="F48" s="237">
        <v>0</v>
      </c>
      <c r="G48" s="30">
        <v>0</v>
      </c>
      <c r="H48" s="34">
        <v>0</v>
      </c>
      <c r="I48" s="377" t="e">
        <f t="shared" si="0"/>
        <v>#DIV/0!</v>
      </c>
    </row>
    <row r="49" spans="1:9" ht="15" customHeight="1" x14ac:dyDescent="0.2">
      <c r="A49" s="238"/>
      <c r="B49" s="239" t="s">
        <v>298</v>
      </c>
      <c r="C49" s="240">
        <f>SUM(C28:C48)</f>
        <v>116307</v>
      </c>
      <c r="D49" s="240">
        <f t="shared" ref="D49:F49" si="2">SUM(D28:D48)</f>
        <v>294644.71999999997</v>
      </c>
      <c r="E49" s="240">
        <f t="shared" si="2"/>
        <v>245956</v>
      </c>
      <c r="F49" s="240">
        <f t="shared" si="2"/>
        <v>685596.16999999993</v>
      </c>
      <c r="G49" s="30">
        <v>249001</v>
      </c>
      <c r="H49" s="34">
        <v>630199.77467700001</v>
      </c>
      <c r="I49" s="377">
        <f t="shared" si="0"/>
        <v>108.79029119796061</v>
      </c>
    </row>
    <row r="50" spans="1:9" ht="15" customHeight="1" x14ac:dyDescent="0.2">
      <c r="A50" s="235">
        <v>43</v>
      </c>
      <c r="B50" s="236" t="s">
        <v>43</v>
      </c>
      <c r="C50" s="237">
        <v>3832</v>
      </c>
      <c r="D50" s="237">
        <v>7437.28</v>
      </c>
      <c r="E50" s="237">
        <v>123997</v>
      </c>
      <c r="F50" s="237">
        <v>218540</v>
      </c>
      <c r="G50" s="30">
        <v>124044</v>
      </c>
      <c r="H50" s="34">
        <v>218539.99</v>
      </c>
      <c r="I50" s="377">
        <f t="shared" si="0"/>
        <v>100.00000457582158</v>
      </c>
    </row>
    <row r="51" spans="1:9" ht="15" customHeight="1" x14ac:dyDescent="0.2">
      <c r="A51" s="235">
        <v>44</v>
      </c>
      <c r="B51" s="236" t="s">
        <v>207</v>
      </c>
      <c r="C51" s="237">
        <v>108715</v>
      </c>
      <c r="D51" s="237">
        <v>86949</v>
      </c>
      <c r="E51" s="237">
        <v>196233</v>
      </c>
      <c r="F51" s="237">
        <v>158840</v>
      </c>
      <c r="G51" s="30">
        <v>196233</v>
      </c>
      <c r="H51" s="34">
        <v>158840</v>
      </c>
      <c r="I51" s="377">
        <f t="shared" si="0"/>
        <v>100</v>
      </c>
    </row>
    <row r="52" spans="1:9" ht="15" customHeight="1" x14ac:dyDescent="0.2">
      <c r="A52" s="235">
        <v>45</v>
      </c>
      <c r="B52" s="236" t="s">
        <v>49</v>
      </c>
      <c r="C52" s="237">
        <v>4523</v>
      </c>
      <c r="D52" s="237">
        <v>6784.5</v>
      </c>
      <c r="E52" s="237">
        <v>182621</v>
      </c>
      <c r="F52" s="237">
        <v>295554.26</v>
      </c>
      <c r="G52" s="30">
        <v>182621</v>
      </c>
      <c r="H52" s="34">
        <v>295554.26</v>
      </c>
      <c r="I52" s="377">
        <f t="shared" si="0"/>
        <v>100</v>
      </c>
    </row>
    <row r="53" spans="1:9" ht="15" customHeight="1" x14ac:dyDescent="0.2">
      <c r="A53" s="238"/>
      <c r="B53" s="239" t="s">
        <v>308</v>
      </c>
      <c r="C53" s="240">
        <f>SUM(C50:C52)</f>
        <v>117070</v>
      </c>
      <c r="D53" s="240">
        <f t="shared" ref="D53:F53" si="3">SUM(D50:D52)</f>
        <v>101170.78</v>
      </c>
      <c r="E53" s="240">
        <f t="shared" si="3"/>
        <v>502851</v>
      </c>
      <c r="F53" s="240">
        <f t="shared" si="3"/>
        <v>672934.26</v>
      </c>
      <c r="G53" s="30">
        <v>502898</v>
      </c>
      <c r="H53" s="34">
        <v>672934.25</v>
      </c>
      <c r="I53" s="377">
        <f t="shared" si="0"/>
        <v>100.00000148602928</v>
      </c>
    </row>
    <row r="54" spans="1:9" ht="15" customHeight="1" x14ac:dyDescent="0.2">
      <c r="A54" s="235">
        <v>46</v>
      </c>
      <c r="B54" s="236" t="s">
        <v>299</v>
      </c>
      <c r="C54" s="237">
        <v>0</v>
      </c>
      <c r="D54" s="237">
        <v>0</v>
      </c>
      <c r="E54" s="237">
        <v>0</v>
      </c>
      <c r="F54" s="237">
        <v>0</v>
      </c>
      <c r="G54" s="30">
        <v>0</v>
      </c>
      <c r="H54" s="34">
        <v>0</v>
      </c>
      <c r="I54" s="377" t="e">
        <f t="shared" si="0"/>
        <v>#DIV/0!</v>
      </c>
    </row>
    <row r="55" spans="1:9" ht="15" customHeight="1" x14ac:dyDescent="0.2">
      <c r="A55" s="235">
        <v>47</v>
      </c>
      <c r="B55" s="236" t="s">
        <v>232</v>
      </c>
      <c r="C55" s="237">
        <v>1779323</v>
      </c>
      <c r="D55" s="237">
        <v>1151422</v>
      </c>
      <c r="E55" s="237">
        <v>5767974</v>
      </c>
      <c r="F55" s="237">
        <v>2585738</v>
      </c>
      <c r="G55" s="30">
        <v>4205808</v>
      </c>
      <c r="H55" s="34">
        <v>2585738.33</v>
      </c>
      <c r="I55" s="377">
        <f t="shared" si="0"/>
        <v>99.999987237687733</v>
      </c>
    </row>
    <row r="56" spans="1:9" ht="15" customHeight="1" x14ac:dyDescent="0.2">
      <c r="A56" s="235">
        <v>48</v>
      </c>
      <c r="B56" s="236" t="s">
        <v>300</v>
      </c>
      <c r="C56" s="237">
        <v>0</v>
      </c>
      <c r="D56" s="237">
        <v>0</v>
      </c>
      <c r="E56" s="237">
        <v>0</v>
      </c>
      <c r="F56" s="237">
        <v>0</v>
      </c>
      <c r="G56" s="30">
        <v>0</v>
      </c>
      <c r="H56" s="34">
        <v>0</v>
      </c>
      <c r="I56" s="377" t="e">
        <f t="shared" si="0"/>
        <v>#DIV/0!</v>
      </c>
    </row>
    <row r="57" spans="1:9" ht="15" customHeight="1" x14ac:dyDescent="0.2">
      <c r="A57" s="235">
        <v>49</v>
      </c>
      <c r="B57" s="236" t="s">
        <v>306</v>
      </c>
      <c r="C57" s="237">
        <v>0</v>
      </c>
      <c r="D57" s="237">
        <v>0</v>
      </c>
      <c r="E57" s="237">
        <v>0</v>
      </c>
      <c r="F57" s="237">
        <v>0</v>
      </c>
      <c r="G57" s="30">
        <v>0</v>
      </c>
      <c r="H57" s="34">
        <v>0</v>
      </c>
      <c r="I57" s="377" t="e">
        <f t="shared" si="0"/>
        <v>#DIV/0!</v>
      </c>
    </row>
    <row r="58" spans="1:9" ht="15" customHeight="1" x14ac:dyDescent="0.2">
      <c r="A58" s="238"/>
      <c r="B58" s="239" t="s">
        <v>301</v>
      </c>
      <c r="C58" s="240">
        <f>SUM(C54:C57)</f>
        <v>1779323</v>
      </c>
      <c r="D58" s="240">
        <f t="shared" ref="D58:F58" si="4">SUM(D54:D57)</f>
        <v>1151422</v>
      </c>
      <c r="E58" s="240">
        <f t="shared" si="4"/>
        <v>5767974</v>
      </c>
      <c r="F58" s="240">
        <f t="shared" si="4"/>
        <v>2585738</v>
      </c>
      <c r="G58" s="30">
        <v>4205808</v>
      </c>
      <c r="H58" s="34">
        <v>2585738.33</v>
      </c>
      <c r="I58" s="377">
        <f t="shared" si="0"/>
        <v>99.999987237687733</v>
      </c>
    </row>
    <row r="59" spans="1:9" ht="15" customHeight="1" x14ac:dyDescent="0.2">
      <c r="A59" s="238"/>
      <c r="B59" s="239" t="s">
        <v>233</v>
      </c>
      <c r="C59" s="240">
        <f>C58+C53+C49+C27</f>
        <v>2655829</v>
      </c>
      <c r="D59" s="240">
        <f t="shared" ref="D59:F59" si="5">D58+D53+D49+D27</f>
        <v>2935762.66</v>
      </c>
      <c r="E59" s="240">
        <f t="shared" si="5"/>
        <v>8365212</v>
      </c>
      <c r="F59" s="240">
        <f t="shared" si="5"/>
        <v>7235608.0999999996</v>
      </c>
      <c r="G59" s="30">
        <v>6708277</v>
      </c>
      <c r="H59" s="34">
        <v>7140940.1646769997</v>
      </c>
      <c r="I59" s="377">
        <f t="shared" si="0"/>
        <v>101.32570688368571</v>
      </c>
    </row>
    <row r="60" spans="1:9" x14ac:dyDescent="0.2">
      <c r="C60" s="376" t="s">
        <v>1091</v>
      </c>
      <c r="I60" s="377" t="e">
        <f t="shared" si="0"/>
        <v>#DIV/0!</v>
      </c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conditionalFormatting sqref="I1:I1048576">
    <cfRule type="cellIs" dxfId="11" priority="1" operator="lessThan">
      <formula>100</formula>
    </cfRule>
  </conditionalFormatting>
  <pageMargins left="1.2" right="0.7" top="0.39" bottom="0.32" header="0.3" footer="0.3"/>
  <pageSetup scale="7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1"/>
  <sheetViews>
    <sheetView view="pageBreakPreview" zoomScale="60" zoomScaleNormal="100" workbookViewId="0">
      <pane xSplit="2" ySplit="5" topLeftCell="C60" activePane="bottomRight" state="frozen"/>
      <selection pane="topRight" activeCell="C1" sqref="C1"/>
      <selection pane="bottomLeft" activeCell="A6" sqref="A6"/>
      <selection pane="bottomRight" activeCell="J61" sqref="J61"/>
    </sheetView>
  </sheetViews>
  <sheetFormatPr defaultColWidth="9.140625" defaultRowHeight="12.75" x14ac:dyDescent="0.2"/>
  <cols>
    <col min="1" max="1" width="6" style="3" customWidth="1"/>
    <col min="2" max="2" width="24.42578125" style="3" bestFit="1" customWidth="1"/>
    <col min="3" max="4" width="9.140625" style="4"/>
    <col min="5" max="5" width="10" style="4" customWidth="1"/>
    <col min="6" max="6" width="10.85546875" style="4" customWidth="1"/>
    <col min="7" max="7" width="10" style="4" customWidth="1"/>
    <col min="8" max="8" width="6.5703125" style="4" bestFit="1" customWidth="1"/>
    <col min="9" max="9" width="8.42578125" style="4" customWidth="1"/>
    <col min="10" max="10" width="9.85546875" style="4" customWidth="1"/>
    <col min="11" max="11" width="8.42578125" style="4" bestFit="1" customWidth="1"/>
    <col min="12" max="12" width="5.85546875" style="4" bestFit="1" customWidth="1"/>
    <col min="13" max="13" width="7.140625" style="4" bestFit="1" customWidth="1"/>
    <col min="14" max="14" width="8.42578125" style="4" customWidth="1"/>
    <col min="15" max="15" width="10.85546875" style="4" customWidth="1"/>
    <col min="16" max="16" width="9" style="4" bestFit="1" customWidth="1"/>
    <col min="17" max="17" width="9.140625" style="4" bestFit="1" customWidth="1"/>
    <col min="18" max="18" width="10" style="27" bestFit="1" customWidth="1"/>
    <col min="19" max="19" width="10" style="3" bestFit="1" customWidth="1"/>
    <col min="20" max="16384" width="9.140625" style="3"/>
  </cols>
  <sheetData>
    <row r="1" spans="1:18" s="130" customFormat="1" ht="20.100000000000001" customHeight="1" x14ac:dyDescent="0.2">
      <c r="A1" s="508" t="s">
        <v>753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246"/>
    </row>
    <row r="2" spans="1:18" ht="15" customHeight="1" thickBot="1" x14ac:dyDescent="0.25">
      <c r="B2" s="509" t="s">
        <v>128</v>
      </c>
      <c r="C2" s="510"/>
      <c r="D2" s="295"/>
      <c r="N2" s="511" t="s">
        <v>182</v>
      </c>
      <c r="O2" s="511"/>
    </row>
    <row r="3" spans="1:18" ht="65.099999999999994" customHeight="1" thickBot="1" x14ac:dyDescent="0.25">
      <c r="A3" s="131" t="s">
        <v>183</v>
      </c>
      <c r="B3" s="151" t="s">
        <v>231</v>
      </c>
      <c r="C3" s="453" t="s">
        <v>302</v>
      </c>
      <c r="D3" s="453"/>
      <c r="E3" s="132" t="s">
        <v>315</v>
      </c>
      <c r="F3" s="512" t="s">
        <v>316</v>
      </c>
      <c r="G3" s="507"/>
      <c r="H3" s="506" t="s">
        <v>332</v>
      </c>
      <c r="I3" s="507"/>
      <c r="J3" s="506" t="s">
        <v>331</v>
      </c>
      <c r="K3" s="507"/>
      <c r="L3" s="513" t="s">
        <v>178</v>
      </c>
      <c r="M3" s="514"/>
      <c r="N3" s="506" t="s">
        <v>184</v>
      </c>
      <c r="O3" s="507"/>
      <c r="P3" s="506" t="s">
        <v>180</v>
      </c>
      <c r="Q3" s="507"/>
    </row>
    <row r="4" spans="1:18" ht="15.75" thickBot="1" x14ac:dyDescent="0.25">
      <c r="A4" s="133">
        <v>1</v>
      </c>
      <c r="B4" s="206">
        <v>2</v>
      </c>
      <c r="C4" s="294">
        <v>3</v>
      </c>
      <c r="D4" s="294"/>
      <c r="E4" s="134">
        <v>4</v>
      </c>
      <c r="F4" s="512">
        <v>5</v>
      </c>
      <c r="G4" s="507"/>
      <c r="H4" s="506">
        <v>6</v>
      </c>
      <c r="I4" s="507"/>
      <c r="J4" s="506">
        <v>7</v>
      </c>
      <c r="K4" s="507"/>
      <c r="L4" s="506">
        <v>8</v>
      </c>
      <c r="M4" s="507"/>
      <c r="N4" s="506">
        <v>9</v>
      </c>
      <c r="O4" s="507"/>
      <c r="P4" s="506">
        <v>10</v>
      </c>
      <c r="Q4" s="507"/>
    </row>
    <row r="5" spans="1:18" ht="25.5" x14ac:dyDescent="0.2">
      <c r="A5" s="135"/>
      <c r="B5" s="136" t="s">
        <v>181</v>
      </c>
      <c r="C5" s="137" t="s">
        <v>30</v>
      </c>
      <c r="D5" s="137" t="s">
        <v>17</v>
      </c>
      <c r="E5" s="137" t="s">
        <v>30</v>
      </c>
      <c r="F5" s="137" t="s">
        <v>16</v>
      </c>
      <c r="G5" s="137" t="s">
        <v>96</v>
      </c>
      <c r="H5" s="137" t="s">
        <v>16</v>
      </c>
      <c r="I5" s="137" t="s">
        <v>96</v>
      </c>
      <c r="J5" s="137" t="s">
        <v>16</v>
      </c>
      <c r="K5" s="137" t="s">
        <v>96</v>
      </c>
      <c r="L5" s="137" t="s">
        <v>16</v>
      </c>
      <c r="M5" s="137" t="s">
        <v>96</v>
      </c>
      <c r="N5" s="137" t="s">
        <v>179</v>
      </c>
      <c r="O5" s="137" t="s">
        <v>96</v>
      </c>
      <c r="P5" s="137" t="s">
        <v>16</v>
      </c>
      <c r="Q5" s="137" t="s">
        <v>96</v>
      </c>
    </row>
    <row r="6" spans="1:18" ht="15" customHeight="1" x14ac:dyDescent="0.2">
      <c r="A6" s="51">
        <v>1</v>
      </c>
      <c r="B6" s="52" t="s">
        <v>52</v>
      </c>
      <c r="C6" s="92">
        <v>540</v>
      </c>
      <c r="D6" s="92">
        <v>1080</v>
      </c>
      <c r="E6" s="92">
        <v>358</v>
      </c>
      <c r="F6" s="92">
        <v>358</v>
      </c>
      <c r="G6" s="92">
        <v>1065</v>
      </c>
      <c r="H6" s="92">
        <v>187</v>
      </c>
      <c r="I6" s="92">
        <v>498</v>
      </c>
      <c r="J6" s="92">
        <v>358</v>
      </c>
      <c r="K6" s="92">
        <v>1054</v>
      </c>
      <c r="L6" s="92">
        <v>0</v>
      </c>
      <c r="M6" s="92">
        <v>0</v>
      </c>
      <c r="N6" s="92">
        <f>'Pri Sec_outstanding_6'!E6+NPS_OS_8!M6</f>
        <v>3310</v>
      </c>
      <c r="O6" s="92">
        <f>'Pri Sec_outstanding_6'!F6+NPS_OS_8!N6</f>
        <v>9375</v>
      </c>
      <c r="P6" s="92">
        <v>1089</v>
      </c>
      <c r="Q6" s="92">
        <v>1386</v>
      </c>
    </row>
    <row r="7" spans="1:18" ht="13.5" x14ac:dyDescent="0.2">
      <c r="A7" s="51">
        <v>2</v>
      </c>
      <c r="B7" s="52" t="s">
        <v>53</v>
      </c>
      <c r="C7" s="92">
        <v>96</v>
      </c>
      <c r="D7" s="92">
        <v>192</v>
      </c>
      <c r="E7" s="92">
        <v>30</v>
      </c>
      <c r="F7" s="92">
        <v>26</v>
      </c>
      <c r="G7" s="92">
        <v>94</v>
      </c>
      <c r="H7" s="92">
        <v>8</v>
      </c>
      <c r="I7" s="92">
        <v>12</v>
      </c>
      <c r="J7" s="92">
        <v>26</v>
      </c>
      <c r="K7" s="92">
        <v>15</v>
      </c>
      <c r="L7" s="92">
        <v>0</v>
      </c>
      <c r="M7" s="92">
        <v>0</v>
      </c>
      <c r="N7" s="92">
        <f>'Pri Sec_outstanding_6'!E7+NPS_OS_8!M7</f>
        <v>168</v>
      </c>
      <c r="O7" s="92">
        <f>'Pri Sec_outstanding_6'!F7+NPS_OS_8!N7</f>
        <v>769</v>
      </c>
      <c r="P7" s="92">
        <v>22</v>
      </c>
      <c r="Q7" s="92">
        <v>209</v>
      </c>
    </row>
    <row r="8" spans="1:18" ht="13.5" x14ac:dyDescent="0.2">
      <c r="A8" s="51">
        <v>3</v>
      </c>
      <c r="B8" s="52" t="s">
        <v>54</v>
      </c>
      <c r="C8" s="92">
        <v>495</v>
      </c>
      <c r="D8" s="92">
        <v>990</v>
      </c>
      <c r="E8" s="92">
        <v>281</v>
      </c>
      <c r="F8" s="92">
        <v>261</v>
      </c>
      <c r="G8" s="92">
        <v>2014.66</v>
      </c>
      <c r="H8" s="92">
        <v>95</v>
      </c>
      <c r="I8" s="92">
        <v>642.02</v>
      </c>
      <c r="J8" s="92">
        <v>261</v>
      </c>
      <c r="K8" s="92">
        <v>1052</v>
      </c>
      <c r="L8" s="92">
        <v>0</v>
      </c>
      <c r="M8" s="92">
        <v>0</v>
      </c>
      <c r="N8" s="92">
        <f>'Pri Sec_outstanding_6'!E8+NPS_OS_8!M8</f>
        <v>3460</v>
      </c>
      <c r="O8" s="92">
        <f>'Pri Sec_outstanding_6'!F8+NPS_OS_8!N8</f>
        <v>8793</v>
      </c>
      <c r="P8" s="92">
        <v>1321</v>
      </c>
      <c r="Q8" s="92">
        <v>3158</v>
      </c>
    </row>
    <row r="9" spans="1:18" ht="13.5" x14ac:dyDescent="0.2">
      <c r="A9" s="51">
        <v>4</v>
      </c>
      <c r="B9" s="52" t="s">
        <v>55</v>
      </c>
      <c r="C9" s="92">
        <v>1251</v>
      </c>
      <c r="D9" s="92">
        <v>2502</v>
      </c>
      <c r="E9" s="92">
        <v>1892</v>
      </c>
      <c r="F9" s="92">
        <v>1869</v>
      </c>
      <c r="G9" s="92">
        <v>8246</v>
      </c>
      <c r="H9" s="92">
        <v>1282</v>
      </c>
      <c r="I9" s="92">
        <v>4859</v>
      </c>
      <c r="J9" s="92">
        <v>1769</v>
      </c>
      <c r="K9" s="92">
        <v>5782</v>
      </c>
      <c r="L9" s="92">
        <v>8</v>
      </c>
      <c r="M9" s="92">
        <v>51</v>
      </c>
      <c r="N9" s="92">
        <f>'Pri Sec_outstanding_6'!E9+NPS_OS_8!M9</f>
        <v>10201</v>
      </c>
      <c r="O9" s="92">
        <f>'Pri Sec_outstanding_6'!F9+NPS_OS_8!N9</f>
        <v>27645</v>
      </c>
      <c r="P9" s="92">
        <v>2245</v>
      </c>
      <c r="Q9" s="92">
        <v>5723</v>
      </c>
    </row>
    <row r="10" spans="1:18" ht="13.5" x14ac:dyDescent="0.2">
      <c r="A10" s="51">
        <v>5</v>
      </c>
      <c r="B10" s="52" t="s">
        <v>56</v>
      </c>
      <c r="C10" s="92">
        <v>423</v>
      </c>
      <c r="D10" s="92">
        <v>846</v>
      </c>
      <c r="E10" s="92">
        <v>11</v>
      </c>
      <c r="F10" s="92">
        <v>6</v>
      </c>
      <c r="G10" s="92">
        <v>28</v>
      </c>
      <c r="H10" s="92">
        <v>0</v>
      </c>
      <c r="I10" s="92">
        <v>0</v>
      </c>
      <c r="J10" s="92">
        <v>6</v>
      </c>
      <c r="K10" s="92">
        <v>18</v>
      </c>
      <c r="L10" s="92">
        <v>0</v>
      </c>
      <c r="M10" s="92">
        <v>0</v>
      </c>
      <c r="N10" s="92">
        <f>'Pri Sec_outstanding_6'!E10+NPS_OS_8!M10</f>
        <v>1320</v>
      </c>
      <c r="O10" s="92">
        <f>'Pri Sec_outstanding_6'!F10+NPS_OS_8!N10</f>
        <v>3452</v>
      </c>
      <c r="P10" s="92">
        <v>665</v>
      </c>
      <c r="Q10" s="92">
        <v>1893.9</v>
      </c>
    </row>
    <row r="11" spans="1:18" ht="13.5" x14ac:dyDescent="0.2">
      <c r="A11" s="51">
        <v>6</v>
      </c>
      <c r="B11" s="52" t="s">
        <v>57</v>
      </c>
      <c r="C11" s="92">
        <v>468</v>
      </c>
      <c r="D11" s="92">
        <v>936</v>
      </c>
      <c r="E11" s="92">
        <v>544</v>
      </c>
      <c r="F11" s="92">
        <v>475</v>
      </c>
      <c r="G11" s="92">
        <v>3243</v>
      </c>
      <c r="H11" s="92">
        <v>274</v>
      </c>
      <c r="I11" s="92">
        <v>1440</v>
      </c>
      <c r="J11" s="92">
        <v>475</v>
      </c>
      <c r="K11" s="92">
        <v>1598</v>
      </c>
      <c r="L11" s="92">
        <v>0</v>
      </c>
      <c r="M11" s="92">
        <v>0</v>
      </c>
      <c r="N11" s="92">
        <f>'Pri Sec_outstanding_6'!E11+NPS_OS_8!M11</f>
        <v>2797</v>
      </c>
      <c r="O11" s="92">
        <f>'Pri Sec_outstanding_6'!F11+NPS_OS_8!N11</f>
        <v>8762</v>
      </c>
      <c r="P11" s="92">
        <v>2177</v>
      </c>
      <c r="Q11" s="92">
        <v>5193</v>
      </c>
    </row>
    <row r="12" spans="1:18" ht="13.5" x14ac:dyDescent="0.2">
      <c r="A12" s="51">
        <v>7</v>
      </c>
      <c r="B12" s="52" t="s">
        <v>58</v>
      </c>
      <c r="C12" s="92">
        <v>1380</v>
      </c>
      <c r="D12" s="92">
        <v>2760</v>
      </c>
      <c r="E12" s="92">
        <v>769</v>
      </c>
      <c r="F12" s="92">
        <v>756</v>
      </c>
      <c r="G12" s="92">
        <v>6417</v>
      </c>
      <c r="H12" s="92">
        <v>238</v>
      </c>
      <c r="I12" s="92">
        <v>1786</v>
      </c>
      <c r="J12" s="92">
        <v>756</v>
      </c>
      <c r="K12" s="92">
        <v>1926</v>
      </c>
      <c r="L12" s="92">
        <v>0</v>
      </c>
      <c r="M12" s="92">
        <v>0</v>
      </c>
      <c r="N12" s="92">
        <f>'Pri Sec_outstanding_6'!E12+NPS_OS_8!M12</f>
        <v>11571</v>
      </c>
      <c r="O12" s="92">
        <f>'Pri Sec_outstanding_6'!F12+NPS_OS_8!N12</f>
        <v>33221</v>
      </c>
      <c r="P12" s="92">
        <v>3209</v>
      </c>
      <c r="Q12" s="92">
        <v>6893</v>
      </c>
    </row>
    <row r="13" spans="1:18" ht="13.5" x14ac:dyDescent="0.2">
      <c r="A13" s="51">
        <v>8</v>
      </c>
      <c r="B13" s="52" t="s">
        <v>45</v>
      </c>
      <c r="C13" s="92">
        <v>153</v>
      </c>
      <c r="D13" s="92">
        <v>306</v>
      </c>
      <c r="E13" s="92">
        <v>22</v>
      </c>
      <c r="F13" s="92">
        <v>22</v>
      </c>
      <c r="G13" s="92">
        <v>138</v>
      </c>
      <c r="H13" s="92">
        <v>20</v>
      </c>
      <c r="I13" s="92">
        <v>37</v>
      </c>
      <c r="J13" s="92">
        <v>22</v>
      </c>
      <c r="K13" s="92">
        <v>42</v>
      </c>
      <c r="L13" s="92">
        <v>0</v>
      </c>
      <c r="M13" s="92">
        <v>0</v>
      </c>
      <c r="N13" s="92">
        <f>'Pri Sec_outstanding_6'!E13+NPS_OS_8!M13</f>
        <v>464</v>
      </c>
      <c r="O13" s="92">
        <f>'Pri Sec_outstanding_6'!F13+NPS_OS_8!N13</f>
        <v>1459.65</v>
      </c>
      <c r="P13" s="92">
        <v>166</v>
      </c>
      <c r="Q13" s="92">
        <v>642.29999999999995</v>
      </c>
    </row>
    <row r="14" spans="1:18" ht="13.5" x14ac:dyDescent="0.2">
      <c r="A14" s="51">
        <v>9</v>
      </c>
      <c r="B14" s="52" t="s">
        <v>46</v>
      </c>
      <c r="C14" s="92">
        <v>192</v>
      </c>
      <c r="D14" s="92">
        <v>384</v>
      </c>
      <c r="E14" s="92">
        <v>33</v>
      </c>
      <c r="F14" s="92">
        <v>31</v>
      </c>
      <c r="G14" s="92">
        <v>147</v>
      </c>
      <c r="H14" s="92">
        <v>12</v>
      </c>
      <c r="I14" s="92">
        <v>62</v>
      </c>
      <c r="J14" s="92">
        <v>31</v>
      </c>
      <c r="K14" s="92">
        <v>74</v>
      </c>
      <c r="L14" s="92">
        <v>0</v>
      </c>
      <c r="M14" s="92">
        <v>0</v>
      </c>
      <c r="N14" s="92">
        <f>'Pri Sec_outstanding_6'!E14+NPS_OS_8!M14</f>
        <v>684</v>
      </c>
      <c r="O14" s="92">
        <f>'Pri Sec_outstanding_6'!F14+NPS_OS_8!N14</f>
        <v>1852</v>
      </c>
      <c r="P14" s="92">
        <v>244</v>
      </c>
      <c r="Q14" s="92">
        <v>614</v>
      </c>
    </row>
    <row r="15" spans="1:18" ht="13.5" x14ac:dyDescent="0.2">
      <c r="A15" s="51">
        <v>10</v>
      </c>
      <c r="B15" s="52" t="s">
        <v>78</v>
      </c>
      <c r="C15" s="92">
        <v>252</v>
      </c>
      <c r="D15" s="92">
        <v>504</v>
      </c>
      <c r="E15" s="92">
        <v>0</v>
      </c>
      <c r="F15" s="92">
        <v>476</v>
      </c>
      <c r="G15" s="92">
        <v>3796</v>
      </c>
      <c r="H15" s="92">
        <v>112</v>
      </c>
      <c r="I15" s="92">
        <v>102</v>
      </c>
      <c r="J15" s="92">
        <v>412</v>
      </c>
      <c r="K15" s="92">
        <v>242</v>
      </c>
      <c r="L15" s="92">
        <v>0</v>
      </c>
      <c r="M15" s="92">
        <v>0</v>
      </c>
      <c r="N15" s="92">
        <f>'Pri Sec_outstanding_6'!E15+NPS_OS_8!M15</f>
        <v>581</v>
      </c>
      <c r="O15" s="92">
        <f>'Pri Sec_outstanding_6'!F15+NPS_OS_8!N15</f>
        <v>2078</v>
      </c>
      <c r="P15" s="92">
        <v>178</v>
      </c>
      <c r="Q15" s="92">
        <v>456</v>
      </c>
    </row>
    <row r="16" spans="1:18" ht="13.5" x14ac:dyDescent="0.2">
      <c r="A16" s="51">
        <v>11</v>
      </c>
      <c r="B16" s="52" t="s">
        <v>59</v>
      </c>
      <c r="C16" s="92">
        <v>81</v>
      </c>
      <c r="D16" s="92">
        <v>162</v>
      </c>
      <c r="E16" s="92">
        <v>162</v>
      </c>
      <c r="F16" s="92">
        <v>29</v>
      </c>
      <c r="G16" s="92">
        <v>80.06</v>
      </c>
      <c r="H16" s="92">
        <v>11</v>
      </c>
      <c r="I16" s="92">
        <v>38</v>
      </c>
      <c r="J16" s="92">
        <v>21</v>
      </c>
      <c r="K16" s="92">
        <v>70</v>
      </c>
      <c r="L16" s="92">
        <v>0</v>
      </c>
      <c r="M16" s="92">
        <v>0</v>
      </c>
      <c r="N16" s="92">
        <f>'Pri Sec_outstanding_6'!E16+NPS_OS_8!M16</f>
        <v>215</v>
      </c>
      <c r="O16" s="92">
        <f>'Pri Sec_outstanding_6'!F16+NPS_OS_8!N16</f>
        <v>818</v>
      </c>
      <c r="P16" s="92">
        <v>86</v>
      </c>
      <c r="Q16" s="92">
        <v>340</v>
      </c>
    </row>
    <row r="17" spans="1:17" ht="13.5" x14ac:dyDescent="0.2">
      <c r="A17" s="51">
        <v>12</v>
      </c>
      <c r="B17" s="52" t="s">
        <v>60</v>
      </c>
      <c r="C17" s="92">
        <v>171</v>
      </c>
      <c r="D17" s="92">
        <v>342</v>
      </c>
      <c r="E17" s="92">
        <v>58</v>
      </c>
      <c r="F17" s="92">
        <v>58</v>
      </c>
      <c r="G17" s="92">
        <v>319</v>
      </c>
      <c r="H17" s="92">
        <v>23</v>
      </c>
      <c r="I17" s="92">
        <v>116</v>
      </c>
      <c r="J17" s="92">
        <v>58</v>
      </c>
      <c r="K17" s="92">
        <v>117.14</v>
      </c>
      <c r="L17" s="92">
        <v>0</v>
      </c>
      <c r="M17" s="92">
        <v>0</v>
      </c>
      <c r="N17" s="92">
        <f>'Pri Sec_outstanding_6'!E17+NPS_OS_8!M17</f>
        <v>333</v>
      </c>
      <c r="O17" s="92">
        <f>'Pri Sec_outstanding_6'!F17+NPS_OS_8!N17</f>
        <v>1001</v>
      </c>
      <c r="P17" s="92">
        <v>158</v>
      </c>
      <c r="Q17" s="92">
        <v>620</v>
      </c>
    </row>
    <row r="18" spans="1:17" ht="13.5" x14ac:dyDescent="0.2">
      <c r="A18" s="51">
        <v>13</v>
      </c>
      <c r="B18" s="52" t="s">
        <v>190</v>
      </c>
      <c r="C18" s="92">
        <v>213</v>
      </c>
      <c r="D18" s="92">
        <v>426</v>
      </c>
      <c r="E18" s="92">
        <v>159</v>
      </c>
      <c r="F18" s="92">
        <v>159</v>
      </c>
      <c r="G18" s="92">
        <v>1154</v>
      </c>
      <c r="H18" s="92">
        <v>60</v>
      </c>
      <c r="I18" s="92">
        <v>434</v>
      </c>
      <c r="J18" s="92">
        <v>159</v>
      </c>
      <c r="K18" s="92">
        <v>925</v>
      </c>
      <c r="L18" s="92">
        <v>0</v>
      </c>
      <c r="M18" s="92">
        <v>0</v>
      </c>
      <c r="N18" s="92">
        <f>'Pri Sec_outstanding_6'!E18+NPS_OS_8!M18</f>
        <v>1766</v>
      </c>
      <c r="O18" s="92">
        <f>'Pri Sec_outstanding_6'!F18+NPS_OS_8!N18</f>
        <v>4711</v>
      </c>
      <c r="P18" s="92">
        <v>538</v>
      </c>
      <c r="Q18" s="92">
        <v>1552</v>
      </c>
    </row>
    <row r="19" spans="1:17" ht="13.5" x14ac:dyDescent="0.2">
      <c r="A19" s="51">
        <v>14</v>
      </c>
      <c r="B19" s="52" t="s">
        <v>191</v>
      </c>
      <c r="C19" s="92">
        <v>105</v>
      </c>
      <c r="D19" s="92">
        <v>210</v>
      </c>
      <c r="E19" s="92">
        <v>23</v>
      </c>
      <c r="F19" s="92">
        <v>21</v>
      </c>
      <c r="G19" s="92">
        <v>322</v>
      </c>
      <c r="H19" s="92">
        <v>9</v>
      </c>
      <c r="I19" s="92">
        <v>107</v>
      </c>
      <c r="J19" s="92">
        <v>21</v>
      </c>
      <c r="K19" s="92">
        <v>123</v>
      </c>
      <c r="L19" s="92">
        <v>0</v>
      </c>
      <c r="M19" s="92">
        <v>0</v>
      </c>
      <c r="N19" s="92">
        <f>'Pri Sec_outstanding_6'!E19+NPS_OS_8!M19</f>
        <v>202</v>
      </c>
      <c r="O19" s="92">
        <f>'Pri Sec_outstanding_6'!F19+NPS_OS_8!N19</f>
        <v>758.49</v>
      </c>
      <c r="P19" s="92">
        <v>71</v>
      </c>
      <c r="Q19" s="92">
        <v>300</v>
      </c>
    </row>
    <row r="20" spans="1:17" ht="13.5" x14ac:dyDescent="0.2">
      <c r="A20" s="51">
        <v>15</v>
      </c>
      <c r="B20" s="52" t="s">
        <v>61</v>
      </c>
      <c r="C20" s="92">
        <v>840</v>
      </c>
      <c r="D20" s="92">
        <v>1680</v>
      </c>
      <c r="E20" s="92">
        <v>1860</v>
      </c>
      <c r="F20" s="92">
        <v>626</v>
      </c>
      <c r="G20" s="92">
        <v>6755.2</v>
      </c>
      <c r="H20" s="92">
        <v>237</v>
      </c>
      <c r="I20" s="92">
        <v>2372.5700000000002</v>
      </c>
      <c r="J20" s="92">
        <v>551</v>
      </c>
      <c r="K20" s="92">
        <v>1973</v>
      </c>
      <c r="L20" s="92">
        <v>0</v>
      </c>
      <c r="M20" s="92">
        <v>0</v>
      </c>
      <c r="N20" s="92">
        <f>'Pri Sec_outstanding_6'!E20+NPS_OS_8!M20</f>
        <v>7468</v>
      </c>
      <c r="O20" s="92">
        <f>'Pri Sec_outstanding_6'!F20+NPS_OS_8!N20</f>
        <v>20546.060000000001</v>
      </c>
      <c r="P20" s="92">
        <v>2471</v>
      </c>
      <c r="Q20" s="92">
        <v>6875</v>
      </c>
    </row>
    <row r="21" spans="1:17" ht="13.5" x14ac:dyDescent="0.2">
      <c r="A21" s="51">
        <v>16</v>
      </c>
      <c r="B21" s="52" t="s">
        <v>67</v>
      </c>
      <c r="C21" s="92">
        <v>3274</v>
      </c>
      <c r="D21" s="92">
        <v>6591</v>
      </c>
      <c r="E21" s="92">
        <v>7271</v>
      </c>
      <c r="F21" s="92">
        <v>7142</v>
      </c>
      <c r="G21" s="92">
        <v>21244</v>
      </c>
      <c r="H21" s="92">
        <v>1885</v>
      </c>
      <c r="I21" s="92">
        <v>7369</v>
      </c>
      <c r="J21" s="92">
        <v>7037</v>
      </c>
      <c r="K21" s="92">
        <v>13738</v>
      </c>
      <c r="L21" s="92">
        <v>0</v>
      </c>
      <c r="M21" s="92">
        <v>0</v>
      </c>
      <c r="N21" s="92">
        <f>'Pri Sec_outstanding_6'!E21+NPS_OS_8!M21</f>
        <v>25887</v>
      </c>
      <c r="O21" s="92">
        <f>'Pri Sec_outstanding_6'!F21+NPS_OS_8!N21</f>
        <v>83562</v>
      </c>
      <c r="P21" s="92">
        <v>8003</v>
      </c>
      <c r="Q21" s="92">
        <v>25927</v>
      </c>
    </row>
    <row r="22" spans="1:17" ht="13.5" x14ac:dyDescent="0.2">
      <c r="A22" s="51">
        <v>17</v>
      </c>
      <c r="B22" s="52" t="s">
        <v>62</v>
      </c>
      <c r="C22" s="92">
        <v>222</v>
      </c>
      <c r="D22" s="92">
        <v>444</v>
      </c>
      <c r="E22" s="92">
        <v>143</v>
      </c>
      <c r="F22" s="92">
        <v>143</v>
      </c>
      <c r="G22" s="92">
        <v>174</v>
      </c>
      <c r="H22" s="92">
        <v>48</v>
      </c>
      <c r="I22" s="92">
        <v>53</v>
      </c>
      <c r="J22" s="92">
        <v>143</v>
      </c>
      <c r="K22" s="92">
        <v>174</v>
      </c>
      <c r="L22" s="92">
        <v>0</v>
      </c>
      <c r="M22" s="92">
        <v>0</v>
      </c>
      <c r="N22" s="92">
        <f>'Pri Sec_outstanding_6'!E22+NPS_OS_8!M22</f>
        <v>946</v>
      </c>
      <c r="O22" s="92">
        <f>'Pri Sec_outstanding_6'!F22+NPS_OS_8!N22</f>
        <v>2179</v>
      </c>
      <c r="P22" s="92">
        <v>360</v>
      </c>
      <c r="Q22" s="92">
        <v>715</v>
      </c>
    </row>
    <row r="23" spans="1:17" ht="13.5" x14ac:dyDescent="0.2">
      <c r="A23" s="51">
        <v>18</v>
      </c>
      <c r="B23" s="52" t="s">
        <v>192</v>
      </c>
      <c r="C23" s="92">
        <v>447</v>
      </c>
      <c r="D23" s="92">
        <v>849</v>
      </c>
      <c r="E23" s="92">
        <v>62</v>
      </c>
      <c r="F23" s="92">
        <v>62</v>
      </c>
      <c r="G23" s="92">
        <v>94.93</v>
      </c>
      <c r="H23" s="92">
        <v>17</v>
      </c>
      <c r="I23" s="92">
        <v>21</v>
      </c>
      <c r="J23" s="92">
        <v>62</v>
      </c>
      <c r="K23" s="92">
        <v>87.93</v>
      </c>
      <c r="L23" s="92">
        <v>0</v>
      </c>
      <c r="M23" s="92">
        <v>0</v>
      </c>
      <c r="N23" s="92">
        <f>'Pri Sec_outstanding_6'!E23+NPS_OS_8!M23</f>
        <v>3201</v>
      </c>
      <c r="O23" s="92">
        <f>'Pri Sec_outstanding_6'!F23+NPS_OS_8!N23</f>
        <v>8068</v>
      </c>
      <c r="P23" s="92">
        <v>1013</v>
      </c>
      <c r="Q23" s="92">
        <v>2421.13</v>
      </c>
    </row>
    <row r="24" spans="1:17" ht="13.5" x14ac:dyDescent="0.2">
      <c r="A24" s="51">
        <v>19</v>
      </c>
      <c r="B24" s="52" t="s">
        <v>63</v>
      </c>
      <c r="C24" s="92">
        <v>864</v>
      </c>
      <c r="D24" s="92">
        <v>1728</v>
      </c>
      <c r="E24" s="92">
        <v>1553</v>
      </c>
      <c r="F24" s="92">
        <v>1551</v>
      </c>
      <c r="G24" s="92">
        <v>1978</v>
      </c>
      <c r="H24" s="92">
        <v>553</v>
      </c>
      <c r="I24" s="92">
        <v>786</v>
      </c>
      <c r="J24" s="92">
        <v>1551</v>
      </c>
      <c r="K24" s="92">
        <v>1915</v>
      </c>
      <c r="L24" s="92">
        <v>0</v>
      </c>
      <c r="M24" s="92">
        <v>0</v>
      </c>
      <c r="N24" s="92">
        <f>'Pri Sec_outstanding_6'!E24+NPS_OS_8!M24</f>
        <v>3880</v>
      </c>
      <c r="O24" s="92">
        <f>'Pri Sec_outstanding_6'!F24+NPS_OS_8!N24</f>
        <v>11133</v>
      </c>
      <c r="P24" s="92">
        <v>1458</v>
      </c>
      <c r="Q24" s="92">
        <v>4988</v>
      </c>
    </row>
    <row r="25" spans="1:17" ht="13.5" x14ac:dyDescent="0.2">
      <c r="A25" s="51">
        <v>20</v>
      </c>
      <c r="B25" s="52" t="s">
        <v>64</v>
      </c>
      <c r="C25" s="92">
        <v>42</v>
      </c>
      <c r="D25" s="92">
        <v>84</v>
      </c>
      <c r="E25" s="92">
        <v>14</v>
      </c>
      <c r="F25" s="92">
        <v>14</v>
      </c>
      <c r="G25" s="92">
        <v>113.34</v>
      </c>
      <c r="H25" s="92">
        <v>7</v>
      </c>
      <c r="I25" s="92">
        <v>59.84</v>
      </c>
      <c r="J25" s="92">
        <v>14</v>
      </c>
      <c r="K25" s="92">
        <v>57.28</v>
      </c>
      <c r="L25" s="92">
        <v>0</v>
      </c>
      <c r="M25" s="92">
        <v>0</v>
      </c>
      <c r="N25" s="92">
        <f>'Pri Sec_outstanding_6'!E25+NPS_OS_8!M25</f>
        <v>93</v>
      </c>
      <c r="O25" s="92">
        <f>'Pri Sec_outstanding_6'!F25+NPS_OS_8!N25</f>
        <v>285.72000000000003</v>
      </c>
      <c r="P25" s="92">
        <v>39</v>
      </c>
      <c r="Q25" s="92">
        <v>113</v>
      </c>
    </row>
    <row r="26" spans="1:17" ht="13.5" x14ac:dyDescent="0.2">
      <c r="A26" s="51">
        <v>21</v>
      </c>
      <c r="B26" s="52" t="s">
        <v>47</v>
      </c>
      <c r="C26" s="92">
        <v>162</v>
      </c>
      <c r="D26" s="92">
        <v>324</v>
      </c>
      <c r="E26" s="92">
        <v>84</v>
      </c>
      <c r="F26" s="92">
        <v>84</v>
      </c>
      <c r="G26" s="92">
        <v>1616</v>
      </c>
      <c r="H26" s="92">
        <v>45</v>
      </c>
      <c r="I26" s="92">
        <v>1042</v>
      </c>
      <c r="J26" s="92">
        <v>84</v>
      </c>
      <c r="K26" s="92">
        <v>872</v>
      </c>
      <c r="L26" s="92">
        <v>0</v>
      </c>
      <c r="M26" s="92">
        <v>0</v>
      </c>
      <c r="N26" s="92">
        <f>'Pri Sec_outstanding_6'!E26+NPS_OS_8!M26</f>
        <v>521</v>
      </c>
      <c r="O26" s="92">
        <f>'Pri Sec_outstanding_6'!F26+NPS_OS_8!N26</f>
        <v>1357</v>
      </c>
      <c r="P26" s="92">
        <v>209</v>
      </c>
      <c r="Q26" s="92">
        <v>588</v>
      </c>
    </row>
    <row r="27" spans="1:17" ht="13.5" x14ac:dyDescent="0.2">
      <c r="A27" s="293"/>
      <c r="B27" s="165" t="s">
        <v>307</v>
      </c>
      <c r="C27" s="201">
        <f>SUM(C6:C26)</f>
        <v>11671</v>
      </c>
      <c r="D27" s="201">
        <f t="shared" ref="D27:M27" si="0">SUM(D6:D26)</f>
        <v>23340</v>
      </c>
      <c r="E27" s="201">
        <f t="shared" si="0"/>
        <v>15329</v>
      </c>
      <c r="F27" s="201">
        <f t="shared" si="0"/>
        <v>14169</v>
      </c>
      <c r="G27" s="201">
        <f t="shared" si="0"/>
        <v>59039.189999999995</v>
      </c>
      <c r="H27" s="201">
        <f t="shared" si="0"/>
        <v>5123</v>
      </c>
      <c r="I27" s="201">
        <f t="shared" si="0"/>
        <v>21836.43</v>
      </c>
      <c r="J27" s="201">
        <f t="shared" si="0"/>
        <v>13817</v>
      </c>
      <c r="K27" s="201">
        <f t="shared" si="0"/>
        <v>31855.35</v>
      </c>
      <c r="L27" s="201">
        <f t="shared" si="0"/>
        <v>8</v>
      </c>
      <c r="M27" s="201">
        <f t="shared" si="0"/>
        <v>51</v>
      </c>
      <c r="N27" s="201">
        <f t="shared" ref="N27" si="1">SUM(N6:N26)</f>
        <v>79068</v>
      </c>
      <c r="O27" s="201">
        <f t="shared" ref="O27" si="2">SUM(O6:O26)</f>
        <v>231825.92000000001</v>
      </c>
      <c r="P27" s="201">
        <f t="shared" ref="P27" si="3">SUM(P6:P26)</f>
        <v>25722</v>
      </c>
      <c r="Q27" s="201">
        <f t="shared" ref="Q27" si="4">SUM(Q6:Q26)</f>
        <v>70607.329999999987</v>
      </c>
    </row>
    <row r="28" spans="1:17" ht="13.5" x14ac:dyDescent="0.2">
      <c r="A28" s="51">
        <v>22</v>
      </c>
      <c r="B28" s="52" t="s">
        <v>44</v>
      </c>
      <c r="C28" s="92">
        <v>249</v>
      </c>
      <c r="D28" s="92">
        <v>498</v>
      </c>
      <c r="E28" s="92">
        <v>686</v>
      </c>
      <c r="F28" s="92">
        <v>678</v>
      </c>
      <c r="G28" s="92">
        <v>3217.24</v>
      </c>
      <c r="H28" s="92">
        <v>219</v>
      </c>
      <c r="I28" s="92">
        <v>1092.1199999999999</v>
      </c>
      <c r="J28" s="92">
        <v>678</v>
      </c>
      <c r="K28" s="92">
        <v>3217.24</v>
      </c>
      <c r="L28" s="92">
        <v>0</v>
      </c>
      <c r="M28" s="92">
        <v>0</v>
      </c>
      <c r="N28" s="92">
        <f>'Pri Sec_outstanding_6'!E28+NPS_OS_8!M28</f>
        <v>685</v>
      </c>
      <c r="O28" s="92">
        <f>'Pri Sec_outstanding_6'!F28+NPS_OS_8!N28</f>
        <v>3360</v>
      </c>
      <c r="P28" s="92">
        <v>56</v>
      </c>
      <c r="Q28" s="92">
        <v>207.06</v>
      </c>
    </row>
    <row r="29" spans="1:17" ht="13.5" x14ac:dyDescent="0.2">
      <c r="A29" s="51">
        <v>23</v>
      </c>
      <c r="B29" s="52" t="s">
        <v>193</v>
      </c>
      <c r="C29" s="92">
        <v>6</v>
      </c>
      <c r="D29" s="92">
        <v>12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f>'Pri Sec_outstanding_6'!E29+NPS_OS_8!M29</f>
        <v>0</v>
      </c>
      <c r="O29" s="92">
        <f>'Pri Sec_outstanding_6'!F29+NPS_OS_8!N29</f>
        <v>0</v>
      </c>
      <c r="P29" s="92">
        <v>0</v>
      </c>
      <c r="Q29" s="92">
        <v>0</v>
      </c>
    </row>
    <row r="30" spans="1:17" ht="13.5" x14ac:dyDescent="0.2">
      <c r="A30" s="51">
        <v>24</v>
      </c>
      <c r="B30" s="52" t="s">
        <v>194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f>'Pri Sec_outstanding_6'!E30+NPS_OS_8!M30</f>
        <v>0</v>
      </c>
      <c r="O30" s="92">
        <f>'Pri Sec_outstanding_6'!F30+NPS_OS_8!N30</f>
        <v>0</v>
      </c>
      <c r="P30" s="92">
        <v>0</v>
      </c>
      <c r="Q30" s="92">
        <v>0</v>
      </c>
    </row>
    <row r="31" spans="1:17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f>'Pri Sec_outstanding_6'!E31+NPS_OS_8!M31</f>
        <v>0</v>
      </c>
      <c r="O31" s="92">
        <f>'Pri Sec_outstanding_6'!F31+NPS_OS_8!N31</f>
        <v>0</v>
      </c>
      <c r="P31" s="92">
        <v>0</v>
      </c>
      <c r="Q31" s="92">
        <v>0</v>
      </c>
    </row>
    <row r="32" spans="1:17" ht="13.5" x14ac:dyDescent="0.2">
      <c r="A32" s="51">
        <v>26</v>
      </c>
      <c r="B32" s="52" t="s">
        <v>195</v>
      </c>
      <c r="C32" s="92">
        <v>18</v>
      </c>
      <c r="D32" s="92">
        <v>36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f>'Pri Sec_outstanding_6'!E32+NPS_OS_8!M32</f>
        <v>2</v>
      </c>
      <c r="O32" s="92">
        <f>'Pri Sec_outstanding_6'!F32+NPS_OS_8!N32</f>
        <v>13</v>
      </c>
      <c r="P32" s="92">
        <v>0</v>
      </c>
      <c r="Q32" s="92">
        <v>0</v>
      </c>
    </row>
    <row r="33" spans="1:17" ht="13.5" x14ac:dyDescent="0.2">
      <c r="A33" s="51">
        <v>27</v>
      </c>
      <c r="B33" s="52" t="s">
        <v>196</v>
      </c>
      <c r="C33" s="92">
        <v>3</v>
      </c>
      <c r="D33" s="92">
        <v>6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f>'Pri Sec_outstanding_6'!E33+NPS_OS_8!M33</f>
        <v>0</v>
      </c>
      <c r="O33" s="92">
        <f>'Pri Sec_outstanding_6'!F33+NPS_OS_8!N33</f>
        <v>0</v>
      </c>
      <c r="P33" s="92">
        <v>0</v>
      </c>
      <c r="Q33" s="92">
        <v>0</v>
      </c>
    </row>
    <row r="34" spans="1:17" ht="13.5" x14ac:dyDescent="0.2">
      <c r="A34" s="51">
        <v>28</v>
      </c>
      <c r="B34" s="52" t="s">
        <v>197</v>
      </c>
      <c r="C34" s="92">
        <v>15</v>
      </c>
      <c r="D34" s="92">
        <v>30</v>
      </c>
      <c r="E34" s="92">
        <v>7</v>
      </c>
      <c r="F34" s="92">
        <v>7</v>
      </c>
      <c r="G34" s="92">
        <v>22</v>
      </c>
      <c r="H34" s="92">
        <v>0</v>
      </c>
      <c r="I34" s="92">
        <v>0</v>
      </c>
      <c r="J34" s="92">
        <v>7</v>
      </c>
      <c r="K34" s="92">
        <v>22</v>
      </c>
      <c r="L34" s="92">
        <v>0</v>
      </c>
      <c r="M34" s="92">
        <v>0</v>
      </c>
      <c r="N34" s="92">
        <f>'Pri Sec_outstanding_6'!E34+NPS_OS_8!M34</f>
        <v>16</v>
      </c>
      <c r="O34" s="92">
        <f>'Pri Sec_outstanding_6'!F34+NPS_OS_8!N34</f>
        <v>42</v>
      </c>
      <c r="P34" s="92">
        <v>0</v>
      </c>
      <c r="Q34" s="92">
        <v>0</v>
      </c>
    </row>
    <row r="35" spans="1:17" ht="13.5" x14ac:dyDescent="0.2">
      <c r="A35" s="51">
        <v>29</v>
      </c>
      <c r="B35" s="52" t="s">
        <v>68</v>
      </c>
      <c r="C35" s="92">
        <v>291</v>
      </c>
      <c r="D35" s="92">
        <v>582</v>
      </c>
      <c r="E35" s="92">
        <v>245</v>
      </c>
      <c r="F35" s="92">
        <v>245</v>
      </c>
      <c r="G35" s="92">
        <v>416.67</v>
      </c>
      <c r="H35" s="92">
        <v>71</v>
      </c>
      <c r="I35" s="92">
        <v>128.81</v>
      </c>
      <c r="J35" s="92">
        <v>245</v>
      </c>
      <c r="K35" s="92">
        <v>416.67</v>
      </c>
      <c r="L35" s="92">
        <v>0</v>
      </c>
      <c r="M35" s="92">
        <v>0</v>
      </c>
      <c r="N35" s="92">
        <f>'Pri Sec_outstanding_6'!E35+NPS_OS_8!M35</f>
        <v>1576</v>
      </c>
      <c r="O35" s="92">
        <f>'Pri Sec_outstanding_6'!F35+NPS_OS_8!N35</f>
        <v>3257.46</v>
      </c>
      <c r="P35" s="92">
        <v>495</v>
      </c>
      <c r="Q35" s="92">
        <v>998.91</v>
      </c>
    </row>
    <row r="36" spans="1:17" ht="13.5" x14ac:dyDescent="0.2">
      <c r="A36" s="51">
        <v>30</v>
      </c>
      <c r="B36" s="52" t="s">
        <v>69</v>
      </c>
      <c r="C36" s="92">
        <v>308</v>
      </c>
      <c r="D36" s="92">
        <v>616</v>
      </c>
      <c r="E36" s="92">
        <v>131</v>
      </c>
      <c r="F36" s="92">
        <v>131</v>
      </c>
      <c r="G36" s="92">
        <v>500</v>
      </c>
      <c r="H36" s="92">
        <v>61</v>
      </c>
      <c r="I36" s="92">
        <v>226</v>
      </c>
      <c r="J36" s="92">
        <v>131</v>
      </c>
      <c r="K36" s="92">
        <v>500</v>
      </c>
      <c r="L36" s="92">
        <v>0</v>
      </c>
      <c r="M36" s="92">
        <v>0</v>
      </c>
      <c r="N36" s="92">
        <f>'Pri Sec_outstanding_6'!E36+NPS_OS_8!M36</f>
        <v>165</v>
      </c>
      <c r="O36" s="92">
        <f>'Pri Sec_outstanding_6'!F36+NPS_OS_8!N36</f>
        <v>534</v>
      </c>
      <c r="P36" s="92">
        <v>75</v>
      </c>
      <c r="Q36" s="92">
        <v>268</v>
      </c>
    </row>
    <row r="37" spans="1:17" ht="13.5" x14ac:dyDescent="0.2">
      <c r="A37" s="51">
        <v>31</v>
      </c>
      <c r="B37" s="52" t="s">
        <v>198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f>'Pri Sec_outstanding_6'!E37+NPS_OS_8!M37</f>
        <v>0</v>
      </c>
      <c r="O37" s="92">
        <f>'Pri Sec_outstanding_6'!F37+NPS_OS_8!N37</f>
        <v>0</v>
      </c>
      <c r="P37" s="92">
        <v>0</v>
      </c>
      <c r="Q37" s="92">
        <v>0</v>
      </c>
    </row>
    <row r="38" spans="1:17" ht="13.5" x14ac:dyDescent="0.2">
      <c r="A38" s="51">
        <v>32</v>
      </c>
      <c r="B38" s="52" t="s">
        <v>199</v>
      </c>
      <c r="C38" s="92">
        <v>48</v>
      </c>
      <c r="D38" s="92">
        <v>96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f>'Pri Sec_outstanding_6'!E38+NPS_OS_8!M38</f>
        <v>0</v>
      </c>
      <c r="O38" s="92">
        <f>'Pri Sec_outstanding_6'!F38+NPS_OS_8!N38</f>
        <v>0</v>
      </c>
      <c r="P38" s="92">
        <v>0</v>
      </c>
      <c r="Q38" s="92">
        <v>0</v>
      </c>
    </row>
    <row r="39" spans="1:17" ht="13.5" x14ac:dyDescent="0.2">
      <c r="A39" s="51">
        <v>33</v>
      </c>
      <c r="B39" s="52" t="s">
        <v>200</v>
      </c>
      <c r="C39" s="92">
        <v>6</v>
      </c>
      <c r="D39" s="92">
        <v>12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f>'Pri Sec_outstanding_6'!E39+NPS_OS_8!M39</f>
        <v>29</v>
      </c>
      <c r="O39" s="92">
        <f>'Pri Sec_outstanding_6'!F39+NPS_OS_8!N39</f>
        <v>277</v>
      </c>
      <c r="P39" s="92">
        <v>0</v>
      </c>
      <c r="Q39" s="92">
        <v>0</v>
      </c>
    </row>
    <row r="40" spans="1:17" ht="13.5" x14ac:dyDescent="0.2">
      <c r="A40" s="51">
        <v>34</v>
      </c>
      <c r="B40" s="52" t="s">
        <v>201</v>
      </c>
      <c r="C40" s="92">
        <v>18</v>
      </c>
      <c r="D40" s="92">
        <v>36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f>'Pri Sec_outstanding_6'!E40+NPS_OS_8!M40</f>
        <v>5</v>
      </c>
      <c r="O40" s="92">
        <f>'Pri Sec_outstanding_6'!F40+NPS_OS_8!N40</f>
        <v>14.06</v>
      </c>
      <c r="P40" s="92">
        <v>0</v>
      </c>
      <c r="Q40" s="92">
        <v>0</v>
      </c>
    </row>
    <row r="41" spans="1:17" ht="13.5" x14ac:dyDescent="0.2">
      <c r="A41" s="51">
        <v>35</v>
      </c>
      <c r="B41" s="52" t="s">
        <v>202</v>
      </c>
      <c r="C41" s="92">
        <v>9</v>
      </c>
      <c r="D41" s="92">
        <v>18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f>'Pri Sec_outstanding_6'!E41+NPS_OS_8!M41</f>
        <v>0</v>
      </c>
      <c r="O41" s="92">
        <f>'Pri Sec_outstanding_6'!F41+NPS_OS_8!N41</f>
        <v>0</v>
      </c>
      <c r="P41" s="92">
        <v>0</v>
      </c>
      <c r="Q41" s="92">
        <v>0</v>
      </c>
    </row>
    <row r="42" spans="1:17" ht="13.5" x14ac:dyDescent="0.2">
      <c r="A42" s="51">
        <v>36</v>
      </c>
      <c r="B42" s="52" t="s">
        <v>70</v>
      </c>
      <c r="C42" s="92">
        <v>45</v>
      </c>
      <c r="D42" s="92">
        <v>90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1</v>
      </c>
      <c r="K42" s="92">
        <v>0</v>
      </c>
      <c r="L42" s="92">
        <v>0</v>
      </c>
      <c r="M42" s="92">
        <v>0</v>
      </c>
      <c r="N42" s="92">
        <f>'Pri Sec_outstanding_6'!E42+NPS_OS_8!M42</f>
        <v>12</v>
      </c>
      <c r="O42" s="92">
        <f>'Pri Sec_outstanding_6'!F42+NPS_OS_8!N42</f>
        <v>101</v>
      </c>
      <c r="P42" s="92">
        <v>0</v>
      </c>
      <c r="Q42" s="92">
        <v>0</v>
      </c>
    </row>
    <row r="43" spans="1:17" ht="13.5" x14ac:dyDescent="0.2">
      <c r="A43" s="51">
        <v>37</v>
      </c>
      <c r="B43" s="52" t="s">
        <v>203</v>
      </c>
      <c r="C43" s="92">
        <v>3</v>
      </c>
      <c r="D43" s="92">
        <v>6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f>'Pri Sec_outstanding_6'!E43+NPS_OS_8!M43</f>
        <v>0</v>
      </c>
      <c r="O43" s="92">
        <f>'Pri Sec_outstanding_6'!F43+NPS_OS_8!N43</f>
        <v>0</v>
      </c>
      <c r="P43" s="92">
        <v>0</v>
      </c>
      <c r="Q43" s="92">
        <v>0</v>
      </c>
    </row>
    <row r="44" spans="1:17" ht="13.5" x14ac:dyDescent="0.2">
      <c r="A44" s="51">
        <v>38</v>
      </c>
      <c r="B44" s="52" t="s">
        <v>204</v>
      </c>
      <c r="C44" s="92">
        <v>39</v>
      </c>
      <c r="D44" s="92">
        <v>78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f>'Pri Sec_outstanding_6'!E44+NPS_OS_8!M44</f>
        <v>561</v>
      </c>
      <c r="O44" s="92">
        <f>'Pri Sec_outstanding_6'!F44+NPS_OS_8!N44</f>
        <v>77</v>
      </c>
      <c r="P44" s="92">
        <v>561</v>
      </c>
      <c r="Q44" s="92">
        <v>77</v>
      </c>
    </row>
    <row r="45" spans="1:17" ht="13.5" x14ac:dyDescent="0.2">
      <c r="A45" s="51">
        <v>39</v>
      </c>
      <c r="B45" s="52" t="s">
        <v>205</v>
      </c>
      <c r="C45" s="92">
        <v>6</v>
      </c>
      <c r="D45" s="92">
        <v>12</v>
      </c>
      <c r="E45" s="92">
        <v>3</v>
      </c>
      <c r="F45" s="92">
        <v>3</v>
      </c>
      <c r="G45" s="92">
        <v>10</v>
      </c>
      <c r="H45" s="92">
        <v>0</v>
      </c>
      <c r="I45" s="92">
        <v>0</v>
      </c>
      <c r="J45" s="92">
        <v>1</v>
      </c>
      <c r="K45" s="92">
        <v>3</v>
      </c>
      <c r="L45" s="92">
        <v>0</v>
      </c>
      <c r="M45" s="92">
        <v>0</v>
      </c>
      <c r="N45" s="92">
        <f>'Pri Sec_outstanding_6'!E45+NPS_OS_8!M45</f>
        <v>4</v>
      </c>
      <c r="O45" s="92">
        <f>'Pri Sec_outstanding_6'!F45+NPS_OS_8!N45</f>
        <v>43</v>
      </c>
      <c r="P45" s="92">
        <v>0</v>
      </c>
      <c r="Q45" s="92">
        <v>0</v>
      </c>
    </row>
    <row r="46" spans="1:17" ht="13.5" x14ac:dyDescent="0.2">
      <c r="A46" s="51">
        <v>40</v>
      </c>
      <c r="B46" s="52" t="s">
        <v>74</v>
      </c>
      <c r="C46" s="92">
        <v>6</v>
      </c>
      <c r="D46" s="92">
        <v>12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f>'Pri Sec_outstanding_6'!E46+NPS_OS_8!M46</f>
        <v>0</v>
      </c>
      <c r="O46" s="92">
        <f>'Pri Sec_outstanding_6'!F46+NPS_OS_8!N46</f>
        <v>0</v>
      </c>
      <c r="P46" s="92">
        <v>0</v>
      </c>
      <c r="Q46" s="92">
        <v>0</v>
      </c>
    </row>
    <row r="47" spans="1:17" ht="13.5" x14ac:dyDescent="0.2">
      <c r="A47" s="51">
        <v>41</v>
      </c>
      <c r="B47" s="52" t="s">
        <v>206</v>
      </c>
      <c r="C47" s="92">
        <v>6</v>
      </c>
      <c r="D47" s="92">
        <v>12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f>'Pri Sec_outstanding_6'!E47+NPS_OS_8!M47</f>
        <v>0</v>
      </c>
      <c r="O47" s="92">
        <f>'Pri Sec_outstanding_6'!F47+NPS_OS_8!N47</f>
        <v>0</v>
      </c>
      <c r="P47" s="92">
        <v>0</v>
      </c>
      <c r="Q47" s="92">
        <v>0</v>
      </c>
    </row>
    <row r="48" spans="1:17" ht="13.5" x14ac:dyDescent="0.2">
      <c r="A48" s="51">
        <v>42</v>
      </c>
      <c r="B48" s="52" t="s">
        <v>73</v>
      </c>
      <c r="C48" s="92">
        <v>33</v>
      </c>
      <c r="D48" s="92">
        <v>66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  <c r="M48" s="92">
        <v>0</v>
      </c>
      <c r="N48" s="92">
        <f>'Pri Sec_outstanding_6'!E48+NPS_OS_8!M48</f>
        <v>0</v>
      </c>
      <c r="O48" s="92">
        <f>'Pri Sec_outstanding_6'!F48+NPS_OS_8!N48</f>
        <v>0</v>
      </c>
      <c r="P48" s="92">
        <v>0</v>
      </c>
      <c r="Q48" s="92">
        <v>0</v>
      </c>
    </row>
    <row r="49" spans="1:17" ht="13.5" x14ac:dyDescent="0.2">
      <c r="A49" s="293"/>
      <c r="B49" s="165" t="s">
        <v>298</v>
      </c>
      <c r="C49" s="201">
        <f>SUM(C28:C48)</f>
        <v>1109</v>
      </c>
      <c r="D49" s="201">
        <f t="shared" ref="D49:M49" si="5">SUM(D28:D48)</f>
        <v>2218</v>
      </c>
      <c r="E49" s="201">
        <f t="shared" si="5"/>
        <v>1072</v>
      </c>
      <c r="F49" s="201">
        <f t="shared" si="5"/>
        <v>1064</v>
      </c>
      <c r="G49" s="201">
        <f t="shared" si="5"/>
        <v>4165.91</v>
      </c>
      <c r="H49" s="201">
        <f t="shared" si="5"/>
        <v>351</v>
      </c>
      <c r="I49" s="201">
        <f t="shared" si="5"/>
        <v>1446.9299999999998</v>
      </c>
      <c r="J49" s="201">
        <f t="shared" si="5"/>
        <v>1063</v>
      </c>
      <c r="K49" s="201">
        <f t="shared" si="5"/>
        <v>4158.91</v>
      </c>
      <c r="L49" s="201">
        <f t="shared" si="5"/>
        <v>0</v>
      </c>
      <c r="M49" s="201">
        <f t="shared" si="5"/>
        <v>0</v>
      </c>
      <c r="N49" s="201">
        <f t="shared" ref="N49" si="6">SUM(N28:N48)</f>
        <v>3055</v>
      </c>
      <c r="O49" s="201">
        <f t="shared" ref="O49" si="7">SUM(O28:O48)</f>
        <v>7718.52</v>
      </c>
      <c r="P49" s="201">
        <f t="shared" ref="P49" si="8">SUM(P28:P48)</f>
        <v>1187</v>
      </c>
      <c r="Q49" s="201">
        <f t="shared" ref="Q49" si="9">SUM(Q28:Q48)</f>
        <v>1550.97</v>
      </c>
    </row>
    <row r="50" spans="1:17" ht="13.5" x14ac:dyDescent="0.2">
      <c r="A50" s="51">
        <v>43</v>
      </c>
      <c r="B50" s="52" t="s">
        <v>43</v>
      </c>
      <c r="C50" s="92">
        <v>810</v>
      </c>
      <c r="D50" s="92">
        <v>1622</v>
      </c>
      <c r="E50" s="92">
        <v>58</v>
      </c>
      <c r="F50" s="92">
        <v>58</v>
      </c>
      <c r="G50" s="92">
        <v>220.13</v>
      </c>
      <c r="H50" s="92">
        <v>20</v>
      </c>
      <c r="I50" s="92">
        <v>82.04</v>
      </c>
      <c r="J50" s="92">
        <v>55</v>
      </c>
      <c r="K50" s="92">
        <v>219.22</v>
      </c>
      <c r="L50" s="92">
        <v>0</v>
      </c>
      <c r="M50" s="92">
        <v>0</v>
      </c>
      <c r="N50" s="92">
        <f>'Pri Sec_outstanding_6'!E50+NPS_OS_8!M50</f>
        <v>1158</v>
      </c>
      <c r="O50" s="92">
        <f>'Pri Sec_outstanding_6'!F50+NPS_OS_8!N50</f>
        <v>2848.33</v>
      </c>
      <c r="P50" s="92">
        <v>356</v>
      </c>
      <c r="Q50" s="92">
        <v>904.22</v>
      </c>
    </row>
    <row r="51" spans="1:17" ht="13.5" x14ac:dyDescent="0.2">
      <c r="A51" s="51">
        <v>44</v>
      </c>
      <c r="B51" s="52" t="s">
        <v>207</v>
      </c>
      <c r="C51" s="92">
        <v>783</v>
      </c>
      <c r="D51" s="92">
        <v>1566</v>
      </c>
      <c r="E51" s="92">
        <v>33</v>
      </c>
      <c r="F51" s="92">
        <v>32</v>
      </c>
      <c r="G51" s="92">
        <v>115</v>
      </c>
      <c r="H51" s="92">
        <v>15</v>
      </c>
      <c r="I51" s="92">
        <v>24</v>
      </c>
      <c r="J51" s="92">
        <v>31</v>
      </c>
      <c r="K51" s="92">
        <v>57</v>
      </c>
      <c r="L51" s="92">
        <v>0</v>
      </c>
      <c r="M51" s="92">
        <v>0</v>
      </c>
      <c r="N51" s="92">
        <f>'Pri Sec_outstanding_6'!E51+NPS_OS_8!M51</f>
        <v>603</v>
      </c>
      <c r="O51" s="92">
        <f>'Pri Sec_outstanding_6'!F51+NPS_OS_8!N51</f>
        <v>1181</v>
      </c>
      <c r="P51" s="92">
        <v>189</v>
      </c>
      <c r="Q51" s="92">
        <v>403</v>
      </c>
    </row>
    <row r="52" spans="1:17" ht="13.5" x14ac:dyDescent="0.2">
      <c r="A52" s="51">
        <v>45</v>
      </c>
      <c r="B52" s="52" t="s">
        <v>49</v>
      </c>
      <c r="C52" s="92">
        <v>621</v>
      </c>
      <c r="D52" s="92">
        <v>1242</v>
      </c>
      <c r="E52" s="92">
        <v>151</v>
      </c>
      <c r="F52" s="92">
        <v>132</v>
      </c>
      <c r="G52" s="92">
        <v>455.14</v>
      </c>
      <c r="H52" s="92">
        <v>39</v>
      </c>
      <c r="I52" s="92">
        <v>134.47</v>
      </c>
      <c r="J52" s="92">
        <v>115</v>
      </c>
      <c r="K52" s="92">
        <v>212.14</v>
      </c>
      <c r="L52" s="92">
        <v>0</v>
      </c>
      <c r="M52" s="92">
        <v>0</v>
      </c>
      <c r="N52" s="92">
        <f>'Pri Sec_outstanding_6'!E52+NPS_OS_8!M52</f>
        <v>2194</v>
      </c>
      <c r="O52" s="92">
        <f>'Pri Sec_outstanding_6'!F52+NPS_OS_8!N52</f>
        <v>4686.17</v>
      </c>
      <c r="P52" s="92">
        <v>617</v>
      </c>
      <c r="Q52" s="92">
        <v>1053.22</v>
      </c>
    </row>
    <row r="53" spans="1:17" ht="13.5" x14ac:dyDescent="0.2">
      <c r="A53" s="293"/>
      <c r="B53" s="165" t="s">
        <v>308</v>
      </c>
      <c r="C53" s="201">
        <f>SUM(C50:C52)</f>
        <v>2214</v>
      </c>
      <c r="D53" s="201">
        <f t="shared" ref="D53:M53" si="10">SUM(D50:D52)</f>
        <v>4430</v>
      </c>
      <c r="E53" s="201">
        <f t="shared" si="10"/>
        <v>242</v>
      </c>
      <c r="F53" s="201">
        <f t="shared" si="10"/>
        <v>222</v>
      </c>
      <c r="G53" s="201">
        <f t="shared" si="10"/>
        <v>790.27</v>
      </c>
      <c r="H53" s="201">
        <f t="shared" si="10"/>
        <v>74</v>
      </c>
      <c r="I53" s="201">
        <f t="shared" si="10"/>
        <v>240.51</v>
      </c>
      <c r="J53" s="201">
        <f t="shared" si="10"/>
        <v>201</v>
      </c>
      <c r="K53" s="201">
        <f t="shared" si="10"/>
        <v>488.36</v>
      </c>
      <c r="L53" s="201">
        <f t="shared" si="10"/>
        <v>0</v>
      </c>
      <c r="M53" s="201">
        <f t="shared" si="10"/>
        <v>0</v>
      </c>
      <c r="N53" s="201">
        <f t="shared" ref="N53" si="11">SUM(N50:N52)</f>
        <v>3955</v>
      </c>
      <c r="O53" s="201">
        <f t="shared" ref="O53" si="12">SUM(O50:O52)</f>
        <v>8715.5</v>
      </c>
      <c r="P53" s="201">
        <f t="shared" ref="P53" si="13">SUM(P50:P52)</f>
        <v>1162</v>
      </c>
      <c r="Q53" s="201">
        <f t="shared" ref="Q53" si="14">SUM(Q50:Q52)</f>
        <v>2360.44</v>
      </c>
    </row>
    <row r="54" spans="1:17" ht="13.5" x14ac:dyDescent="0.2">
      <c r="A54" s="51">
        <v>46</v>
      </c>
      <c r="B54" s="52" t="s">
        <v>299</v>
      </c>
      <c r="C54" s="92">
        <v>3</v>
      </c>
      <c r="D54" s="92">
        <v>6</v>
      </c>
      <c r="E54" s="92">
        <v>0</v>
      </c>
      <c r="F54" s="92"/>
      <c r="G54" s="92"/>
      <c r="H54" s="92"/>
      <c r="I54" s="92"/>
      <c r="J54" s="92"/>
      <c r="K54" s="92"/>
      <c r="L54" s="92"/>
      <c r="M54" s="92"/>
      <c r="N54" s="92">
        <f>'Pri Sec_outstanding_6'!E54+NPS_OS_8!M54</f>
        <v>0</v>
      </c>
      <c r="O54" s="92">
        <f>'Pri Sec_outstanding_6'!F54+NPS_OS_8!N54</f>
        <v>0</v>
      </c>
      <c r="P54" s="92">
        <v>0</v>
      </c>
      <c r="Q54" s="92">
        <v>0</v>
      </c>
    </row>
    <row r="55" spans="1:17" ht="13.5" x14ac:dyDescent="0.2">
      <c r="A55" s="51">
        <v>47</v>
      </c>
      <c r="B55" s="52" t="s">
        <v>232</v>
      </c>
      <c r="C55" s="92">
        <v>0</v>
      </c>
      <c r="D55" s="92">
        <v>0</v>
      </c>
      <c r="E55" s="92">
        <v>0</v>
      </c>
      <c r="F55" s="92"/>
      <c r="G55" s="92"/>
      <c r="H55" s="92"/>
      <c r="I55" s="92"/>
      <c r="J55" s="92"/>
      <c r="K55" s="92"/>
      <c r="L55" s="92"/>
      <c r="M55" s="92"/>
      <c r="N55" s="92">
        <f>'Pri Sec_outstanding_6'!E55+NPS_OS_8!M55</f>
        <v>0</v>
      </c>
      <c r="O55" s="92">
        <f>'Pri Sec_outstanding_6'!F55+NPS_OS_8!N55</f>
        <v>293.57</v>
      </c>
      <c r="P55" s="92">
        <v>0</v>
      </c>
      <c r="Q55" s="92">
        <v>0</v>
      </c>
    </row>
    <row r="56" spans="1:17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/>
      <c r="G56" s="92"/>
      <c r="H56" s="92"/>
      <c r="I56" s="92"/>
      <c r="J56" s="92"/>
      <c r="K56" s="92"/>
      <c r="L56" s="92"/>
      <c r="M56" s="92"/>
      <c r="N56" s="92">
        <f>'Pri Sec_outstanding_6'!E56+NPS_OS_8!M56</f>
        <v>0</v>
      </c>
      <c r="O56" s="92">
        <f>'Pri Sec_outstanding_6'!F56+NPS_OS_8!N56</f>
        <v>0</v>
      </c>
      <c r="P56" s="92">
        <v>0</v>
      </c>
      <c r="Q56" s="92">
        <v>0</v>
      </c>
    </row>
    <row r="57" spans="1:17" ht="13.5" x14ac:dyDescent="0.2">
      <c r="A57" s="51">
        <v>49</v>
      </c>
      <c r="B57" s="52" t="s">
        <v>306</v>
      </c>
      <c r="C57" s="92">
        <v>3</v>
      </c>
      <c r="D57" s="92">
        <v>6</v>
      </c>
      <c r="E57" s="92">
        <v>0</v>
      </c>
      <c r="F57" s="92"/>
      <c r="G57" s="92"/>
      <c r="H57" s="92"/>
      <c r="I57" s="92"/>
      <c r="J57" s="92"/>
      <c r="K57" s="92"/>
      <c r="L57" s="92"/>
      <c r="M57" s="92"/>
      <c r="N57" s="92">
        <f>'Pri Sec_outstanding_6'!E57+NPS_OS_8!M57</f>
        <v>0</v>
      </c>
      <c r="O57" s="92">
        <f>'Pri Sec_outstanding_6'!F57+NPS_OS_8!N57</f>
        <v>0</v>
      </c>
      <c r="P57" s="92">
        <v>0</v>
      </c>
      <c r="Q57" s="92">
        <v>0</v>
      </c>
    </row>
    <row r="58" spans="1:17" ht="13.5" x14ac:dyDescent="0.2">
      <c r="A58" s="293"/>
      <c r="B58" s="165" t="s">
        <v>301</v>
      </c>
      <c r="C58" s="201">
        <f>SUM(C54:C57)</f>
        <v>6</v>
      </c>
      <c r="D58" s="201">
        <f t="shared" ref="D58:M58" si="15">SUM(D54:D57)</f>
        <v>12</v>
      </c>
      <c r="E58" s="201">
        <f t="shared" si="15"/>
        <v>0</v>
      </c>
      <c r="F58" s="201">
        <f t="shared" si="15"/>
        <v>0</v>
      </c>
      <c r="G58" s="201">
        <f t="shared" si="15"/>
        <v>0</v>
      </c>
      <c r="H58" s="201">
        <f t="shared" si="15"/>
        <v>0</v>
      </c>
      <c r="I58" s="201">
        <f t="shared" si="15"/>
        <v>0</v>
      </c>
      <c r="J58" s="201">
        <f t="shared" si="15"/>
        <v>0</v>
      </c>
      <c r="K58" s="201">
        <f t="shared" si="15"/>
        <v>0</v>
      </c>
      <c r="L58" s="201">
        <f t="shared" si="15"/>
        <v>0</v>
      </c>
      <c r="M58" s="201">
        <f t="shared" si="15"/>
        <v>0</v>
      </c>
      <c r="N58" s="201">
        <f t="shared" ref="N58:Q58" si="16">SUM(N54:N57)</f>
        <v>0</v>
      </c>
      <c r="O58" s="201">
        <f t="shared" si="16"/>
        <v>293.57</v>
      </c>
      <c r="P58" s="201">
        <f t="shared" si="16"/>
        <v>0</v>
      </c>
      <c r="Q58" s="201">
        <f t="shared" si="16"/>
        <v>0</v>
      </c>
    </row>
    <row r="59" spans="1:17" ht="13.5" x14ac:dyDescent="0.2">
      <c r="A59" s="293"/>
      <c r="B59" s="165" t="s">
        <v>233</v>
      </c>
      <c r="C59" s="201">
        <f>C58+C53+C49+C27</f>
        <v>15000</v>
      </c>
      <c r="D59" s="201">
        <f t="shared" ref="D59:M59" si="17">D58+D53+D49+D27</f>
        <v>30000</v>
      </c>
      <c r="E59" s="201">
        <f t="shared" si="17"/>
        <v>16643</v>
      </c>
      <c r="F59" s="201">
        <f t="shared" si="17"/>
        <v>15455</v>
      </c>
      <c r="G59" s="201">
        <f t="shared" si="17"/>
        <v>63995.369999999995</v>
      </c>
      <c r="H59" s="201">
        <f t="shared" si="17"/>
        <v>5548</v>
      </c>
      <c r="I59" s="201">
        <f t="shared" si="17"/>
        <v>23523.87</v>
      </c>
      <c r="J59" s="201">
        <f t="shared" si="17"/>
        <v>15081</v>
      </c>
      <c r="K59" s="201">
        <f t="shared" si="17"/>
        <v>36502.619999999995</v>
      </c>
      <c r="L59" s="201">
        <f t="shared" si="17"/>
        <v>8</v>
      </c>
      <c r="M59" s="201">
        <f t="shared" si="17"/>
        <v>51</v>
      </c>
      <c r="N59" s="201">
        <f t="shared" ref="N59:Q59" si="18">N58+N53+N49+N27</f>
        <v>86078</v>
      </c>
      <c r="O59" s="201">
        <f t="shared" si="18"/>
        <v>248553.51</v>
      </c>
      <c r="P59" s="201">
        <f t="shared" si="18"/>
        <v>28071</v>
      </c>
      <c r="Q59" s="201">
        <f t="shared" si="18"/>
        <v>74518.739999999991</v>
      </c>
    </row>
    <row r="60" spans="1:17" ht="25.5" customHeight="1" x14ac:dyDescent="0.2">
      <c r="H60" s="505" t="s">
        <v>1092</v>
      </c>
      <c r="I60" s="505"/>
    </row>
    <row r="61" spans="1:17" ht="25.5" customHeight="1" x14ac:dyDescent="0.2">
      <c r="H61" s="485"/>
      <c r="I61" s="485"/>
    </row>
  </sheetData>
  <autoFilter ref="A5:Q6"/>
  <mergeCells count="18">
    <mergeCell ref="P4:Q4"/>
    <mergeCell ref="F3:G3"/>
    <mergeCell ref="H3:I3"/>
    <mergeCell ref="J3:K3"/>
    <mergeCell ref="L3:M3"/>
    <mergeCell ref="F4:G4"/>
    <mergeCell ref="H4:I4"/>
    <mergeCell ref="A1:Q1"/>
    <mergeCell ref="B2:C2"/>
    <mergeCell ref="N2:O2"/>
    <mergeCell ref="P3:Q3"/>
    <mergeCell ref="C3:D3"/>
    <mergeCell ref="N3:O3"/>
    <mergeCell ref="H60:I60"/>
    <mergeCell ref="J4:K4"/>
    <mergeCell ref="L4:M4"/>
    <mergeCell ref="H61:I61"/>
    <mergeCell ref="N4:O4"/>
  </mergeCells>
  <conditionalFormatting sqref="R1:R1048576">
    <cfRule type="cellIs" dxfId="10" priority="3" operator="greaterThan">
      <formula>100</formula>
    </cfRule>
    <cfRule type="cellIs" dxfId="9" priority="4" operator="greaterThan">
      <formula>100</formula>
    </cfRule>
    <cfRule type="cellIs" dxfId="8" priority="7" operator="greaterThan">
      <formula>100</formula>
    </cfRule>
  </conditionalFormatting>
  <conditionalFormatting sqref="R6:R60">
    <cfRule type="cellIs" dxfId="7" priority="1" operator="greaterThan">
      <formula>100</formula>
    </cfRule>
    <cfRule type="cellIs" dxfId="6" priority="2" operator="greaterThan">
      <formula>100</formula>
    </cfRule>
    <cfRule type="cellIs" dxfId="5" priority="5" operator="greaterThan">
      <formula>100</formula>
    </cfRule>
    <cfRule type="cellIs" dxfId="4" priority="6" operator="greaterThan">
      <formula>100</formula>
    </cfRule>
  </conditionalFormatting>
  <pageMargins left="0.45" right="0.25" top="0.25" bottom="0.25" header="0.3" footer="0.3"/>
  <pageSetup paperSize="9" scale="6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66"/>
  <sheetViews>
    <sheetView view="pageBreakPreview" zoomScale="60" zoomScaleNormal="100" workbookViewId="0">
      <pane xSplit="2" ySplit="4" topLeftCell="C44" activePane="bottomRight" state="frozen"/>
      <selection pane="topRight" activeCell="C1" sqref="C1"/>
      <selection pane="bottomLeft" activeCell="A6" sqref="A6"/>
      <selection pane="bottomRight" activeCell="G63" sqref="G63"/>
    </sheetView>
  </sheetViews>
  <sheetFormatPr defaultColWidth="9.140625" defaultRowHeight="15" customHeight="1" x14ac:dyDescent="0.2"/>
  <cols>
    <col min="1" max="1" width="6" style="33" customWidth="1"/>
    <col min="2" max="2" width="22.140625" style="30" customWidth="1"/>
    <col min="3" max="3" width="9.85546875" style="34" bestFit="1" customWidth="1"/>
    <col min="4" max="4" width="8.5703125" style="34" bestFit="1" customWidth="1"/>
    <col min="5" max="5" width="10.140625" style="34" bestFit="1" customWidth="1"/>
    <col min="6" max="6" width="9.140625" style="34" bestFit="1" customWidth="1"/>
    <col min="7" max="7" width="10.140625" style="30" bestFit="1" customWidth="1"/>
    <col min="8" max="8" width="9.85546875" style="34" customWidth="1"/>
    <col min="9" max="9" width="9.85546875" style="30" bestFit="1" customWidth="1"/>
    <col min="10" max="10" width="9.140625" style="34" bestFit="1" customWidth="1"/>
    <col min="11" max="12" width="0" style="30" hidden="1" customWidth="1"/>
    <col min="13" max="16384" width="9.140625" style="30"/>
  </cols>
  <sheetData>
    <row r="1" spans="1:12" ht="15" customHeight="1" x14ac:dyDescent="0.2">
      <c r="A1" s="493" t="s">
        <v>754</v>
      </c>
      <c r="B1" s="493"/>
      <c r="C1" s="493"/>
      <c r="D1" s="493"/>
      <c r="E1" s="493"/>
      <c r="F1" s="493"/>
      <c r="G1" s="493"/>
      <c r="H1" s="493"/>
      <c r="I1" s="493"/>
      <c r="J1" s="493"/>
    </row>
    <row r="2" spans="1:12" ht="15" customHeight="1" x14ac:dyDescent="0.2">
      <c r="A2" s="31"/>
      <c r="B2" s="32" t="s">
        <v>12</v>
      </c>
      <c r="C2" s="61"/>
      <c r="D2" s="61"/>
      <c r="I2" s="515" t="s">
        <v>169</v>
      </c>
      <c r="J2" s="515"/>
    </row>
    <row r="3" spans="1:12" ht="15" customHeight="1" x14ac:dyDescent="0.2">
      <c r="A3" s="516" t="s">
        <v>161</v>
      </c>
      <c r="B3" s="518" t="s">
        <v>3</v>
      </c>
      <c r="C3" s="520" t="s">
        <v>1</v>
      </c>
      <c r="D3" s="522"/>
      <c r="E3" s="522"/>
      <c r="F3" s="521"/>
      <c r="G3" s="520" t="s">
        <v>223</v>
      </c>
      <c r="H3" s="522"/>
      <c r="I3" s="522"/>
      <c r="J3" s="521"/>
    </row>
    <row r="4" spans="1:12" ht="15" customHeight="1" x14ac:dyDescent="0.2">
      <c r="A4" s="517"/>
      <c r="B4" s="519"/>
      <c r="C4" s="520" t="s">
        <v>221</v>
      </c>
      <c r="D4" s="521"/>
      <c r="E4" s="481" t="s">
        <v>222</v>
      </c>
      <c r="F4" s="481"/>
      <c r="G4" s="520" t="s">
        <v>221</v>
      </c>
      <c r="H4" s="521"/>
      <c r="I4" s="481" t="s">
        <v>222</v>
      </c>
      <c r="J4" s="481"/>
    </row>
    <row r="5" spans="1:12" ht="15" customHeight="1" x14ac:dyDescent="0.2">
      <c r="A5" s="59"/>
      <c r="B5" s="60"/>
      <c r="C5" s="125" t="s">
        <v>30</v>
      </c>
      <c r="D5" s="126" t="s">
        <v>17</v>
      </c>
      <c r="E5" s="125" t="s">
        <v>30</v>
      </c>
      <c r="F5" s="125" t="s">
        <v>17</v>
      </c>
      <c r="G5" s="125" t="s">
        <v>30</v>
      </c>
      <c r="H5" s="126" t="s">
        <v>17</v>
      </c>
      <c r="I5" s="125" t="s">
        <v>30</v>
      </c>
      <c r="J5" s="125" t="s">
        <v>17</v>
      </c>
    </row>
    <row r="6" spans="1:12" ht="15" customHeight="1" x14ac:dyDescent="0.2">
      <c r="A6" s="51">
        <v>1</v>
      </c>
      <c r="B6" s="52" t="s">
        <v>52</v>
      </c>
      <c r="C6" s="94">
        <v>5159</v>
      </c>
      <c r="D6" s="94">
        <v>592</v>
      </c>
      <c r="E6" s="94">
        <v>1320</v>
      </c>
      <c r="F6" s="94">
        <v>908</v>
      </c>
      <c r="G6" s="100">
        <v>349</v>
      </c>
      <c r="H6" s="94">
        <v>152</v>
      </c>
      <c r="I6" s="100">
        <v>172</v>
      </c>
      <c r="J6" s="94">
        <v>304</v>
      </c>
      <c r="K6" s="30">
        <v>1292</v>
      </c>
      <c r="L6" s="30">
        <v>796</v>
      </c>
    </row>
    <row r="7" spans="1:12" ht="15" customHeight="1" x14ac:dyDescent="0.2">
      <c r="A7" s="51">
        <v>2</v>
      </c>
      <c r="B7" s="52" t="s">
        <v>53</v>
      </c>
      <c r="C7" s="139">
        <v>0</v>
      </c>
      <c r="D7" s="139">
        <v>0</v>
      </c>
      <c r="E7" s="94">
        <v>3</v>
      </c>
      <c r="F7" s="94">
        <v>0.62</v>
      </c>
      <c r="G7" s="207">
        <v>0</v>
      </c>
      <c r="H7" s="139">
        <v>0</v>
      </c>
      <c r="I7" s="207">
        <v>0</v>
      </c>
      <c r="J7" s="139">
        <v>0</v>
      </c>
      <c r="K7" s="30">
        <v>3</v>
      </c>
      <c r="L7" s="30">
        <v>1</v>
      </c>
    </row>
    <row r="8" spans="1:12" ht="15" customHeight="1" x14ac:dyDescent="0.2">
      <c r="A8" s="51">
        <v>3</v>
      </c>
      <c r="B8" s="52" t="s">
        <v>54</v>
      </c>
      <c r="C8" s="139">
        <v>5113</v>
      </c>
      <c r="D8" s="139">
        <v>855</v>
      </c>
      <c r="E8" s="94">
        <v>1401</v>
      </c>
      <c r="F8" s="94">
        <v>2802</v>
      </c>
      <c r="G8" s="207">
        <v>766</v>
      </c>
      <c r="H8" s="139">
        <v>116</v>
      </c>
      <c r="I8" s="207">
        <v>503</v>
      </c>
      <c r="J8" s="139">
        <v>569.5</v>
      </c>
      <c r="K8" s="30">
        <v>1185</v>
      </c>
      <c r="L8" s="30">
        <v>1399</v>
      </c>
    </row>
    <row r="9" spans="1:12" ht="15" customHeight="1" x14ac:dyDescent="0.2">
      <c r="A9" s="51">
        <v>4</v>
      </c>
      <c r="B9" s="52" t="s">
        <v>55</v>
      </c>
      <c r="C9" s="139">
        <v>13373</v>
      </c>
      <c r="D9" s="139">
        <v>15479</v>
      </c>
      <c r="E9" s="94">
        <v>2478</v>
      </c>
      <c r="F9" s="94">
        <v>3693</v>
      </c>
      <c r="G9" s="207">
        <v>1654</v>
      </c>
      <c r="H9" s="139">
        <v>22</v>
      </c>
      <c r="I9" s="207">
        <v>1646</v>
      </c>
      <c r="J9" s="139">
        <v>2148.73</v>
      </c>
      <c r="K9" s="30">
        <v>7385</v>
      </c>
      <c r="L9" s="30">
        <v>8947</v>
      </c>
    </row>
    <row r="10" spans="1:12" ht="15" customHeight="1" x14ac:dyDescent="0.2">
      <c r="A10" s="51">
        <v>5</v>
      </c>
      <c r="B10" s="52" t="s">
        <v>56</v>
      </c>
      <c r="C10" s="139">
        <v>354</v>
      </c>
      <c r="D10" s="139">
        <v>297</v>
      </c>
      <c r="E10" s="94">
        <v>635</v>
      </c>
      <c r="F10" s="94">
        <v>458</v>
      </c>
      <c r="G10" s="207">
        <v>297</v>
      </c>
      <c r="H10" s="139">
        <v>38</v>
      </c>
      <c r="I10" s="207">
        <v>291</v>
      </c>
      <c r="J10" s="139">
        <v>326.8</v>
      </c>
      <c r="K10" s="30">
        <v>275</v>
      </c>
      <c r="L10" s="30">
        <v>176.81</v>
      </c>
    </row>
    <row r="11" spans="1:12" ht="15" customHeight="1" x14ac:dyDescent="0.2">
      <c r="A11" s="51">
        <v>6</v>
      </c>
      <c r="B11" s="52" t="s">
        <v>57</v>
      </c>
      <c r="C11" s="139">
        <v>2361</v>
      </c>
      <c r="D11" s="139">
        <v>297</v>
      </c>
      <c r="E11" s="94">
        <v>477</v>
      </c>
      <c r="F11" s="94">
        <v>378.3</v>
      </c>
      <c r="G11" s="207">
        <v>147</v>
      </c>
      <c r="H11" s="139">
        <v>24</v>
      </c>
      <c r="I11" s="207">
        <v>142</v>
      </c>
      <c r="J11" s="139">
        <v>170</v>
      </c>
      <c r="K11" s="30">
        <v>478</v>
      </c>
      <c r="L11" s="30">
        <v>394</v>
      </c>
    </row>
    <row r="12" spans="1:12" ht="15" customHeight="1" x14ac:dyDescent="0.2">
      <c r="A12" s="51">
        <v>7</v>
      </c>
      <c r="B12" s="52" t="s">
        <v>58</v>
      </c>
      <c r="C12" s="139">
        <v>16768</v>
      </c>
      <c r="D12" s="139">
        <v>1011</v>
      </c>
      <c r="E12" s="94">
        <v>8627</v>
      </c>
      <c r="F12" s="94">
        <v>5636</v>
      </c>
      <c r="G12" s="207">
        <v>3501</v>
      </c>
      <c r="H12" s="139">
        <v>325</v>
      </c>
      <c r="I12" s="207">
        <v>3498</v>
      </c>
      <c r="J12" s="139">
        <v>4875.6699999999992</v>
      </c>
      <c r="K12" s="30">
        <v>6601</v>
      </c>
      <c r="L12" s="30">
        <v>2723</v>
      </c>
    </row>
    <row r="13" spans="1:12" ht="15" customHeight="1" x14ac:dyDescent="0.2">
      <c r="A13" s="51">
        <v>8</v>
      </c>
      <c r="B13" s="52" t="s">
        <v>45</v>
      </c>
      <c r="C13" s="139">
        <v>0</v>
      </c>
      <c r="D13" s="139">
        <v>0</v>
      </c>
      <c r="E13" s="94">
        <v>18</v>
      </c>
      <c r="F13" s="94">
        <v>16.309999999999999</v>
      </c>
      <c r="G13" s="207">
        <v>5</v>
      </c>
      <c r="H13" s="139">
        <v>7</v>
      </c>
      <c r="I13" s="207">
        <v>5</v>
      </c>
      <c r="J13" s="139">
        <v>6.5</v>
      </c>
      <c r="K13" s="30">
        <v>17</v>
      </c>
      <c r="L13" s="30">
        <v>17.690000000000001</v>
      </c>
    </row>
    <row r="14" spans="1:12" ht="15" customHeight="1" x14ac:dyDescent="0.2">
      <c r="A14" s="51">
        <v>9</v>
      </c>
      <c r="B14" s="52" t="s">
        <v>46</v>
      </c>
      <c r="C14" s="139">
        <v>199</v>
      </c>
      <c r="D14" s="139">
        <v>8</v>
      </c>
      <c r="E14" s="94">
        <v>103</v>
      </c>
      <c r="F14" s="94">
        <v>71</v>
      </c>
      <c r="G14" s="207">
        <v>26</v>
      </c>
      <c r="H14" s="139">
        <v>21</v>
      </c>
      <c r="I14" s="207">
        <v>11</v>
      </c>
      <c r="J14" s="139">
        <v>16</v>
      </c>
      <c r="K14" s="30">
        <v>95</v>
      </c>
      <c r="L14" s="30">
        <v>75</v>
      </c>
    </row>
    <row r="15" spans="1:12" ht="15" customHeight="1" x14ac:dyDescent="0.2">
      <c r="A15" s="51">
        <v>10</v>
      </c>
      <c r="B15" s="52" t="s">
        <v>78</v>
      </c>
      <c r="C15" s="139">
        <v>0</v>
      </c>
      <c r="D15" s="139">
        <v>0</v>
      </c>
      <c r="E15" s="94">
        <v>151</v>
      </c>
      <c r="F15" s="94">
        <v>99</v>
      </c>
      <c r="G15" s="207">
        <v>0</v>
      </c>
      <c r="H15" s="139">
        <v>0</v>
      </c>
      <c r="I15" s="207">
        <v>0</v>
      </c>
      <c r="J15" s="139">
        <v>0</v>
      </c>
      <c r="K15" s="30">
        <v>0</v>
      </c>
      <c r="L15" s="30">
        <v>0</v>
      </c>
    </row>
    <row r="16" spans="1:12" ht="15" customHeight="1" x14ac:dyDescent="0.2">
      <c r="A16" s="51">
        <v>11</v>
      </c>
      <c r="B16" s="52" t="s">
        <v>59</v>
      </c>
      <c r="C16" s="139">
        <v>1342</v>
      </c>
      <c r="D16" s="139">
        <v>201</v>
      </c>
      <c r="E16" s="94">
        <v>796</v>
      </c>
      <c r="F16" s="94">
        <v>970</v>
      </c>
      <c r="G16" s="207">
        <v>24</v>
      </c>
      <c r="H16" s="139">
        <v>11</v>
      </c>
      <c r="I16" s="207">
        <v>9</v>
      </c>
      <c r="J16" s="139">
        <v>9</v>
      </c>
      <c r="K16" s="30">
        <v>796</v>
      </c>
      <c r="L16" s="30">
        <v>970</v>
      </c>
    </row>
    <row r="17" spans="1:12" ht="15" customHeight="1" x14ac:dyDescent="0.2">
      <c r="A17" s="51">
        <v>12</v>
      </c>
      <c r="B17" s="52" t="s">
        <v>60</v>
      </c>
      <c r="C17" s="139">
        <v>12</v>
      </c>
      <c r="D17" s="139">
        <v>11</v>
      </c>
      <c r="E17" s="94">
        <v>0</v>
      </c>
      <c r="F17" s="94">
        <v>0</v>
      </c>
      <c r="G17" s="207">
        <v>0</v>
      </c>
      <c r="H17" s="139">
        <v>0</v>
      </c>
      <c r="I17" s="207">
        <v>0</v>
      </c>
      <c r="J17" s="139">
        <v>0</v>
      </c>
      <c r="K17" s="30">
        <v>0</v>
      </c>
      <c r="L17" s="30">
        <v>0</v>
      </c>
    </row>
    <row r="18" spans="1:12" ht="15" customHeight="1" x14ac:dyDescent="0.2">
      <c r="A18" s="51">
        <v>13</v>
      </c>
      <c r="B18" s="52" t="s">
        <v>190</v>
      </c>
      <c r="C18" s="139">
        <v>910</v>
      </c>
      <c r="D18" s="139">
        <v>68</v>
      </c>
      <c r="E18" s="94">
        <v>64</v>
      </c>
      <c r="F18" s="94">
        <v>66</v>
      </c>
      <c r="G18" s="207">
        <v>2</v>
      </c>
      <c r="H18" s="139">
        <v>4</v>
      </c>
      <c r="I18" s="207">
        <v>2</v>
      </c>
      <c r="J18" s="139">
        <v>3</v>
      </c>
      <c r="K18" s="30">
        <v>67</v>
      </c>
      <c r="L18" s="30">
        <v>69</v>
      </c>
    </row>
    <row r="19" spans="1:12" ht="15" customHeight="1" x14ac:dyDescent="0.2">
      <c r="A19" s="51">
        <v>14</v>
      </c>
      <c r="B19" s="52" t="s">
        <v>191</v>
      </c>
      <c r="C19" s="139">
        <v>31</v>
      </c>
      <c r="D19" s="139">
        <v>2.4900000000000002</v>
      </c>
      <c r="E19" s="94">
        <v>24</v>
      </c>
      <c r="F19" s="94">
        <v>28</v>
      </c>
      <c r="G19" s="207">
        <v>2</v>
      </c>
      <c r="H19" s="139">
        <v>2</v>
      </c>
      <c r="I19" s="207">
        <v>2</v>
      </c>
      <c r="J19" s="139">
        <v>2.87</v>
      </c>
      <c r="K19" s="30">
        <v>22</v>
      </c>
      <c r="L19" s="30">
        <v>17.47</v>
      </c>
    </row>
    <row r="20" spans="1:12" ht="15" customHeight="1" x14ac:dyDescent="0.2">
      <c r="A20" s="51">
        <v>15</v>
      </c>
      <c r="B20" s="52" t="s">
        <v>61</v>
      </c>
      <c r="C20" s="139">
        <v>9288</v>
      </c>
      <c r="D20" s="139">
        <v>1015</v>
      </c>
      <c r="E20" s="94">
        <v>4622</v>
      </c>
      <c r="F20" s="94">
        <v>3525</v>
      </c>
      <c r="G20" s="207">
        <v>1521</v>
      </c>
      <c r="H20" s="139">
        <v>151.47</v>
      </c>
      <c r="I20" s="207">
        <v>1481</v>
      </c>
      <c r="J20" s="139">
        <v>2564.77</v>
      </c>
      <c r="K20" s="30">
        <v>1930</v>
      </c>
      <c r="L20" s="30">
        <v>1549</v>
      </c>
    </row>
    <row r="21" spans="1:12" ht="15" customHeight="1" x14ac:dyDescent="0.2">
      <c r="A21" s="51">
        <v>16</v>
      </c>
      <c r="B21" s="52" t="s">
        <v>67</v>
      </c>
      <c r="C21" s="198">
        <v>31284</v>
      </c>
      <c r="D21" s="198">
        <v>9825</v>
      </c>
      <c r="E21" s="384">
        <f>2203+3229+5944</f>
        <v>11376</v>
      </c>
      <c r="F21" s="384">
        <f>1756+1452+1868</f>
        <v>5076</v>
      </c>
      <c r="G21" s="207">
        <v>354</v>
      </c>
      <c r="H21" s="139">
        <v>406</v>
      </c>
      <c r="I21" s="207">
        <v>174</v>
      </c>
      <c r="J21" s="139">
        <v>214</v>
      </c>
      <c r="K21" s="30">
        <v>24225</v>
      </c>
      <c r="L21" s="30">
        <v>6524</v>
      </c>
    </row>
    <row r="22" spans="1:12" ht="15" customHeight="1" x14ac:dyDescent="0.2">
      <c r="A22" s="51">
        <v>17</v>
      </c>
      <c r="B22" s="52" t="s">
        <v>62</v>
      </c>
      <c r="C22" s="139">
        <v>804</v>
      </c>
      <c r="D22" s="139">
        <v>52</v>
      </c>
      <c r="E22" s="94">
        <v>163</v>
      </c>
      <c r="F22" s="94">
        <v>365</v>
      </c>
      <c r="G22" s="207">
        <v>98</v>
      </c>
      <c r="H22" s="139">
        <v>21</v>
      </c>
      <c r="I22" s="207">
        <v>89</v>
      </c>
      <c r="J22" s="139">
        <v>83.67</v>
      </c>
      <c r="K22" s="30">
        <v>245</v>
      </c>
      <c r="L22" s="30">
        <v>346</v>
      </c>
    </row>
    <row r="23" spans="1:12" ht="15" customHeight="1" x14ac:dyDescent="0.2">
      <c r="A23" s="51">
        <v>18</v>
      </c>
      <c r="B23" s="52" t="s">
        <v>192</v>
      </c>
      <c r="C23" s="139">
        <v>592</v>
      </c>
      <c r="D23" s="139">
        <v>132</v>
      </c>
      <c r="E23" s="94">
        <v>2125</v>
      </c>
      <c r="F23" s="94">
        <v>1427</v>
      </c>
      <c r="G23" s="207">
        <v>122</v>
      </c>
      <c r="H23" s="139">
        <v>43</v>
      </c>
      <c r="I23" s="207">
        <v>122</v>
      </c>
      <c r="J23" s="139">
        <v>169</v>
      </c>
      <c r="K23" s="30">
        <v>212</v>
      </c>
      <c r="L23" s="30">
        <v>79</v>
      </c>
    </row>
    <row r="24" spans="1:12" ht="15" customHeight="1" x14ac:dyDescent="0.2">
      <c r="A24" s="51">
        <v>19</v>
      </c>
      <c r="B24" s="52" t="s">
        <v>63</v>
      </c>
      <c r="C24" s="139">
        <v>9247</v>
      </c>
      <c r="D24" s="139">
        <v>87</v>
      </c>
      <c r="E24" s="94">
        <v>17325</v>
      </c>
      <c r="F24" s="94">
        <v>6453</v>
      </c>
      <c r="G24" s="207">
        <v>1290</v>
      </c>
      <c r="H24" s="139">
        <v>3.61</v>
      </c>
      <c r="I24" s="207">
        <v>1280</v>
      </c>
      <c r="J24" s="139">
        <v>2581.15</v>
      </c>
      <c r="K24" s="30">
        <v>8078</v>
      </c>
      <c r="L24" s="30">
        <v>6366</v>
      </c>
    </row>
    <row r="25" spans="1:12" ht="15" customHeight="1" x14ac:dyDescent="0.2">
      <c r="A25" s="51">
        <v>20</v>
      </c>
      <c r="B25" s="52" t="s">
        <v>64</v>
      </c>
      <c r="C25" s="139">
        <v>0</v>
      </c>
      <c r="D25" s="139">
        <v>0</v>
      </c>
      <c r="E25" s="94">
        <v>0</v>
      </c>
      <c r="F25" s="94">
        <v>0</v>
      </c>
      <c r="G25" s="207">
        <v>0</v>
      </c>
      <c r="H25" s="139">
        <v>0</v>
      </c>
      <c r="I25" s="207">
        <v>0</v>
      </c>
      <c r="J25" s="139">
        <v>0</v>
      </c>
      <c r="K25" s="30">
        <v>0</v>
      </c>
      <c r="L25" s="30">
        <v>0</v>
      </c>
    </row>
    <row r="26" spans="1:12" ht="15" customHeight="1" x14ac:dyDescent="0.2">
      <c r="A26" s="51">
        <v>21</v>
      </c>
      <c r="B26" s="52" t="s">
        <v>47</v>
      </c>
      <c r="C26" s="139">
        <v>1173</v>
      </c>
      <c r="D26" s="139">
        <v>34</v>
      </c>
      <c r="E26" s="94">
        <v>38</v>
      </c>
      <c r="F26" s="94">
        <v>99</v>
      </c>
      <c r="G26" s="207">
        <v>16</v>
      </c>
      <c r="H26" s="139">
        <v>5</v>
      </c>
      <c r="I26" s="207">
        <v>14</v>
      </c>
      <c r="J26" s="139">
        <v>34</v>
      </c>
      <c r="K26" s="30">
        <v>73</v>
      </c>
      <c r="L26" s="30">
        <v>67</v>
      </c>
    </row>
    <row r="27" spans="1:12" ht="15" customHeight="1" x14ac:dyDescent="0.2">
      <c r="A27" s="202"/>
      <c r="B27" s="165" t="s">
        <v>307</v>
      </c>
      <c r="C27" s="198">
        <f>SUM(C6:C26)</f>
        <v>98010</v>
      </c>
      <c r="D27" s="198">
        <f t="shared" ref="D27:F27" si="0">SUM(D6:D26)</f>
        <v>29966.49</v>
      </c>
      <c r="E27" s="198">
        <f t="shared" si="0"/>
        <v>51746</v>
      </c>
      <c r="F27" s="198">
        <f t="shared" si="0"/>
        <v>32071.23</v>
      </c>
      <c r="G27" s="198">
        <f t="shared" ref="G27:J27" si="1">SUM(G6:G26)</f>
        <v>10174</v>
      </c>
      <c r="H27" s="198">
        <f t="shared" si="1"/>
        <v>1352.08</v>
      </c>
      <c r="I27" s="198">
        <f t="shared" si="1"/>
        <v>9441</v>
      </c>
      <c r="J27" s="198">
        <f t="shared" si="1"/>
        <v>14078.66</v>
      </c>
      <c r="K27" s="30">
        <v>52979</v>
      </c>
      <c r="L27" s="30">
        <v>30516.97</v>
      </c>
    </row>
    <row r="28" spans="1:12" ht="15" customHeight="1" x14ac:dyDescent="0.2">
      <c r="A28" s="51">
        <v>22</v>
      </c>
      <c r="B28" s="52" t="s">
        <v>44</v>
      </c>
      <c r="C28" s="139">
        <v>0</v>
      </c>
      <c r="D28" s="139">
        <v>0</v>
      </c>
      <c r="E28" s="94">
        <v>49</v>
      </c>
      <c r="F28" s="94">
        <v>383.78</v>
      </c>
      <c r="G28" s="207">
        <v>0</v>
      </c>
      <c r="H28" s="139">
        <v>0</v>
      </c>
      <c r="I28" s="207">
        <v>0</v>
      </c>
      <c r="J28" s="139">
        <v>0</v>
      </c>
      <c r="K28" s="30">
        <v>37</v>
      </c>
      <c r="L28" s="30">
        <v>229.65</v>
      </c>
    </row>
    <row r="29" spans="1:12" ht="15" customHeight="1" x14ac:dyDescent="0.2">
      <c r="A29" s="51">
        <v>23</v>
      </c>
      <c r="B29" s="52" t="s">
        <v>193</v>
      </c>
      <c r="C29" s="139">
        <v>0</v>
      </c>
      <c r="D29" s="139">
        <v>0</v>
      </c>
      <c r="E29" s="94">
        <v>0</v>
      </c>
      <c r="F29" s="94">
        <v>0</v>
      </c>
      <c r="G29" s="207">
        <v>0</v>
      </c>
      <c r="H29" s="139">
        <v>0</v>
      </c>
      <c r="I29" s="207">
        <v>0</v>
      </c>
      <c r="J29" s="139">
        <v>0</v>
      </c>
      <c r="K29" s="30">
        <v>0</v>
      </c>
      <c r="L29" s="30">
        <v>0</v>
      </c>
    </row>
    <row r="30" spans="1:12" ht="15" customHeight="1" x14ac:dyDescent="0.2">
      <c r="A30" s="51">
        <v>24</v>
      </c>
      <c r="B30" s="52" t="s">
        <v>194</v>
      </c>
      <c r="C30" s="139">
        <v>0</v>
      </c>
      <c r="D30" s="139">
        <v>0</v>
      </c>
      <c r="E30" s="94">
        <v>0</v>
      </c>
      <c r="F30" s="94">
        <v>0</v>
      </c>
      <c r="G30" s="207">
        <v>0</v>
      </c>
      <c r="H30" s="139">
        <v>0</v>
      </c>
      <c r="I30" s="207">
        <v>0</v>
      </c>
      <c r="J30" s="139">
        <v>0</v>
      </c>
      <c r="K30" s="30">
        <v>0</v>
      </c>
      <c r="L30" s="30">
        <v>0</v>
      </c>
    </row>
    <row r="31" spans="1:12" ht="15" customHeight="1" x14ac:dyDescent="0.2">
      <c r="A31" s="51">
        <v>25</v>
      </c>
      <c r="B31" s="52" t="s">
        <v>48</v>
      </c>
      <c r="C31" s="139">
        <v>0</v>
      </c>
      <c r="D31" s="139">
        <v>0</v>
      </c>
      <c r="E31" s="94">
        <v>0</v>
      </c>
      <c r="F31" s="94">
        <v>0</v>
      </c>
      <c r="G31" s="207">
        <v>0</v>
      </c>
      <c r="H31" s="139">
        <v>0</v>
      </c>
      <c r="I31" s="207">
        <v>0</v>
      </c>
      <c r="J31" s="139">
        <v>0</v>
      </c>
      <c r="K31" s="30">
        <v>0</v>
      </c>
      <c r="L31" s="30">
        <v>0</v>
      </c>
    </row>
    <row r="32" spans="1:12" ht="15" customHeight="1" x14ac:dyDescent="0.2">
      <c r="A32" s="51">
        <v>26</v>
      </c>
      <c r="B32" s="52" t="s">
        <v>195</v>
      </c>
      <c r="C32" s="139">
        <v>0</v>
      </c>
      <c r="D32" s="139">
        <v>0</v>
      </c>
      <c r="E32" s="94">
        <v>0</v>
      </c>
      <c r="F32" s="94">
        <v>0</v>
      </c>
      <c r="G32" s="207">
        <v>0</v>
      </c>
      <c r="H32" s="139">
        <v>0</v>
      </c>
      <c r="I32" s="207">
        <v>0</v>
      </c>
      <c r="J32" s="139">
        <v>0</v>
      </c>
      <c r="K32" s="30">
        <v>0</v>
      </c>
      <c r="L32" s="30">
        <v>0</v>
      </c>
    </row>
    <row r="33" spans="1:12" ht="15" customHeight="1" x14ac:dyDescent="0.2">
      <c r="A33" s="51">
        <v>27</v>
      </c>
      <c r="B33" s="52" t="s">
        <v>196</v>
      </c>
      <c r="C33" s="139">
        <v>0</v>
      </c>
      <c r="D33" s="139">
        <v>0</v>
      </c>
      <c r="E33" s="94">
        <v>0</v>
      </c>
      <c r="F33" s="94">
        <v>0</v>
      </c>
      <c r="G33" s="207">
        <v>0</v>
      </c>
      <c r="H33" s="139">
        <v>0</v>
      </c>
      <c r="I33" s="207">
        <v>0</v>
      </c>
      <c r="J33" s="139">
        <v>0</v>
      </c>
      <c r="K33" s="30">
        <v>0</v>
      </c>
      <c r="L33" s="30">
        <v>0</v>
      </c>
    </row>
    <row r="34" spans="1:12" ht="15" customHeight="1" x14ac:dyDescent="0.2">
      <c r="A34" s="51">
        <v>28</v>
      </c>
      <c r="B34" s="52" t="s">
        <v>197</v>
      </c>
      <c r="C34" s="139">
        <v>0</v>
      </c>
      <c r="D34" s="139">
        <v>0</v>
      </c>
      <c r="E34" s="94">
        <v>0</v>
      </c>
      <c r="F34" s="94">
        <v>0</v>
      </c>
      <c r="G34" s="207">
        <v>0</v>
      </c>
      <c r="H34" s="139">
        <v>0</v>
      </c>
      <c r="I34" s="207">
        <v>0</v>
      </c>
      <c r="J34" s="139">
        <v>0</v>
      </c>
      <c r="K34" s="30">
        <v>0</v>
      </c>
      <c r="L34" s="30">
        <v>0</v>
      </c>
    </row>
    <row r="35" spans="1:12" ht="15" customHeight="1" x14ac:dyDescent="0.2">
      <c r="A35" s="51">
        <v>29</v>
      </c>
      <c r="B35" s="52" t="s">
        <v>68</v>
      </c>
      <c r="C35" s="139">
        <v>1185</v>
      </c>
      <c r="D35" s="139">
        <v>49.62</v>
      </c>
      <c r="E35" s="94">
        <v>1118</v>
      </c>
      <c r="F35" s="94">
        <v>161.14314950000002</v>
      </c>
      <c r="G35" s="207">
        <v>13</v>
      </c>
      <c r="H35" s="139">
        <v>1.41534</v>
      </c>
      <c r="I35" s="207">
        <v>61</v>
      </c>
      <c r="J35" s="139">
        <v>83.78</v>
      </c>
      <c r="K35" s="30">
        <v>165</v>
      </c>
      <c r="L35" s="30">
        <v>194.99</v>
      </c>
    </row>
    <row r="36" spans="1:12" ht="15" customHeight="1" x14ac:dyDescent="0.2">
      <c r="A36" s="51">
        <v>30</v>
      </c>
      <c r="B36" s="52" t="s">
        <v>69</v>
      </c>
      <c r="C36" s="139">
        <v>4462</v>
      </c>
      <c r="D36" s="139">
        <v>2601</v>
      </c>
      <c r="E36" s="94">
        <v>4462</v>
      </c>
      <c r="F36" s="94">
        <v>2601</v>
      </c>
      <c r="G36" s="207">
        <v>1525</v>
      </c>
      <c r="H36" s="139">
        <v>2046</v>
      </c>
      <c r="I36" s="315">
        <v>775</v>
      </c>
      <c r="J36" s="198">
        <v>1224.3399999999999</v>
      </c>
      <c r="K36" s="30">
        <v>4881</v>
      </c>
      <c r="L36" s="30">
        <v>2425</v>
      </c>
    </row>
    <row r="37" spans="1:12" ht="15" customHeight="1" x14ac:dyDescent="0.2">
      <c r="A37" s="51">
        <v>31</v>
      </c>
      <c r="B37" s="52" t="s">
        <v>198</v>
      </c>
      <c r="C37" s="139">
        <v>0</v>
      </c>
      <c r="D37" s="139">
        <v>0</v>
      </c>
      <c r="E37" s="94">
        <v>0</v>
      </c>
      <c r="F37" s="94">
        <v>0</v>
      </c>
      <c r="G37" s="207">
        <v>0</v>
      </c>
      <c r="H37" s="139">
        <v>0</v>
      </c>
      <c r="I37" s="207">
        <v>0</v>
      </c>
      <c r="J37" s="139">
        <v>0</v>
      </c>
      <c r="K37" s="30">
        <v>0</v>
      </c>
      <c r="L37" s="30">
        <v>0</v>
      </c>
    </row>
    <row r="38" spans="1:12" ht="15" customHeight="1" x14ac:dyDescent="0.2">
      <c r="A38" s="51">
        <v>32</v>
      </c>
      <c r="B38" s="52" t="s">
        <v>199</v>
      </c>
      <c r="C38" s="139">
        <v>0</v>
      </c>
      <c r="D38" s="139">
        <v>0</v>
      </c>
      <c r="E38" s="94">
        <v>0</v>
      </c>
      <c r="F38" s="94">
        <v>0</v>
      </c>
      <c r="G38" s="207">
        <v>0</v>
      </c>
      <c r="H38" s="139">
        <v>0</v>
      </c>
      <c r="I38" s="207">
        <v>0</v>
      </c>
      <c r="J38" s="139">
        <v>0</v>
      </c>
      <c r="K38" s="30">
        <v>0</v>
      </c>
      <c r="L38" s="30">
        <v>0</v>
      </c>
    </row>
    <row r="39" spans="1:12" ht="15" customHeight="1" x14ac:dyDescent="0.2">
      <c r="A39" s="51">
        <v>33</v>
      </c>
      <c r="B39" s="52" t="s">
        <v>200</v>
      </c>
      <c r="C39" s="139">
        <v>0</v>
      </c>
      <c r="D39" s="139">
        <v>0</v>
      </c>
      <c r="E39" s="94">
        <v>0</v>
      </c>
      <c r="F39" s="94">
        <v>0</v>
      </c>
      <c r="G39" s="207">
        <v>0</v>
      </c>
      <c r="H39" s="139">
        <v>0</v>
      </c>
      <c r="I39" s="207">
        <v>0</v>
      </c>
      <c r="J39" s="139">
        <v>0</v>
      </c>
      <c r="K39" s="30">
        <v>0</v>
      </c>
      <c r="L39" s="30">
        <v>0</v>
      </c>
    </row>
    <row r="40" spans="1:12" ht="15" customHeight="1" x14ac:dyDescent="0.2">
      <c r="A40" s="51">
        <v>34</v>
      </c>
      <c r="B40" s="52" t="s">
        <v>201</v>
      </c>
      <c r="C40" s="139">
        <v>1</v>
      </c>
      <c r="D40" s="139">
        <v>1</v>
      </c>
      <c r="E40" s="94">
        <v>1</v>
      </c>
      <c r="F40" s="94">
        <v>3.13</v>
      </c>
      <c r="G40" s="207">
        <v>0</v>
      </c>
      <c r="H40" s="139">
        <v>0</v>
      </c>
      <c r="I40" s="207">
        <v>0</v>
      </c>
      <c r="J40" s="139">
        <v>0</v>
      </c>
      <c r="K40" s="30">
        <v>1</v>
      </c>
      <c r="L40" s="30">
        <v>3.5</v>
      </c>
    </row>
    <row r="41" spans="1:12" ht="15" customHeight="1" x14ac:dyDescent="0.2">
      <c r="A41" s="51">
        <v>35</v>
      </c>
      <c r="B41" s="52" t="s">
        <v>202</v>
      </c>
      <c r="C41" s="139">
        <v>0</v>
      </c>
      <c r="D41" s="139">
        <v>0</v>
      </c>
      <c r="E41" s="94">
        <v>0</v>
      </c>
      <c r="F41" s="94">
        <v>0</v>
      </c>
      <c r="G41" s="207">
        <v>0</v>
      </c>
      <c r="H41" s="139">
        <v>0</v>
      </c>
      <c r="I41" s="207">
        <v>0</v>
      </c>
      <c r="J41" s="139">
        <v>0</v>
      </c>
      <c r="K41" s="30">
        <v>0</v>
      </c>
      <c r="L41" s="30">
        <v>0</v>
      </c>
    </row>
    <row r="42" spans="1:12" ht="15" customHeight="1" x14ac:dyDescent="0.2">
      <c r="A42" s="51">
        <v>36</v>
      </c>
      <c r="B42" s="52" t="s">
        <v>70</v>
      </c>
      <c r="C42" s="139">
        <v>0</v>
      </c>
      <c r="D42" s="139">
        <v>0</v>
      </c>
      <c r="E42" s="94">
        <v>0</v>
      </c>
      <c r="F42" s="94">
        <v>0</v>
      </c>
      <c r="G42" s="207">
        <v>0</v>
      </c>
      <c r="H42" s="139">
        <v>0</v>
      </c>
      <c r="I42" s="207">
        <v>0</v>
      </c>
      <c r="J42" s="139">
        <v>0</v>
      </c>
      <c r="K42" s="30">
        <v>0</v>
      </c>
      <c r="L42" s="30">
        <v>0</v>
      </c>
    </row>
    <row r="43" spans="1:12" ht="15" customHeight="1" x14ac:dyDescent="0.2">
      <c r="A43" s="51">
        <v>37</v>
      </c>
      <c r="B43" s="52" t="s">
        <v>203</v>
      </c>
      <c r="C43" s="139">
        <v>0</v>
      </c>
      <c r="D43" s="139">
        <v>0</v>
      </c>
      <c r="E43" s="94">
        <v>0</v>
      </c>
      <c r="F43" s="94">
        <v>0</v>
      </c>
      <c r="G43" s="207">
        <v>0</v>
      </c>
      <c r="H43" s="139">
        <v>0</v>
      </c>
      <c r="I43" s="207">
        <v>0</v>
      </c>
      <c r="J43" s="139">
        <v>0</v>
      </c>
      <c r="K43" s="30">
        <v>0</v>
      </c>
      <c r="L43" s="30">
        <v>0</v>
      </c>
    </row>
    <row r="44" spans="1:12" ht="15" customHeight="1" x14ac:dyDescent="0.2">
      <c r="A44" s="51">
        <v>38</v>
      </c>
      <c r="B44" s="52" t="s">
        <v>204</v>
      </c>
      <c r="C44" s="139">
        <v>0</v>
      </c>
      <c r="D44" s="139">
        <v>0</v>
      </c>
      <c r="E44" s="94">
        <v>0</v>
      </c>
      <c r="F44" s="94">
        <v>0</v>
      </c>
      <c r="G44" s="207">
        <v>0</v>
      </c>
      <c r="H44" s="139">
        <v>0</v>
      </c>
      <c r="I44" s="207">
        <v>0</v>
      </c>
      <c r="J44" s="139">
        <v>0</v>
      </c>
      <c r="K44" s="30">
        <v>0</v>
      </c>
      <c r="L44" s="30">
        <v>0</v>
      </c>
    </row>
    <row r="45" spans="1:12" ht="15" customHeight="1" x14ac:dyDescent="0.2">
      <c r="A45" s="51">
        <v>39</v>
      </c>
      <c r="B45" s="52" t="s">
        <v>205</v>
      </c>
      <c r="C45" s="139">
        <v>0</v>
      </c>
      <c r="D45" s="139">
        <v>0</v>
      </c>
      <c r="E45" s="94">
        <v>0</v>
      </c>
      <c r="F45" s="94">
        <v>0</v>
      </c>
      <c r="G45" s="207">
        <v>0</v>
      </c>
      <c r="H45" s="139">
        <v>0</v>
      </c>
      <c r="I45" s="207">
        <v>0</v>
      </c>
      <c r="J45" s="139">
        <v>0</v>
      </c>
      <c r="K45" s="30">
        <v>0</v>
      </c>
      <c r="L45" s="30">
        <v>0</v>
      </c>
    </row>
    <row r="46" spans="1:12" ht="15" customHeight="1" x14ac:dyDescent="0.2">
      <c r="A46" s="51">
        <v>40</v>
      </c>
      <c r="B46" s="52" t="s">
        <v>74</v>
      </c>
      <c r="C46" s="139">
        <v>0</v>
      </c>
      <c r="D46" s="139">
        <v>0</v>
      </c>
      <c r="E46" s="94">
        <v>0</v>
      </c>
      <c r="F46" s="94">
        <v>0</v>
      </c>
      <c r="G46" s="207">
        <v>0</v>
      </c>
      <c r="H46" s="139">
        <v>0</v>
      </c>
      <c r="I46" s="207">
        <v>0</v>
      </c>
      <c r="J46" s="139">
        <v>0</v>
      </c>
      <c r="K46" s="30">
        <v>0</v>
      </c>
      <c r="L46" s="30">
        <v>0</v>
      </c>
    </row>
    <row r="47" spans="1:12" ht="15" customHeight="1" x14ac:dyDescent="0.2">
      <c r="A47" s="51">
        <v>41</v>
      </c>
      <c r="B47" s="52" t="s">
        <v>206</v>
      </c>
      <c r="C47" s="139">
        <v>0</v>
      </c>
      <c r="D47" s="139">
        <v>0</v>
      </c>
      <c r="E47" s="94">
        <v>0</v>
      </c>
      <c r="F47" s="94">
        <v>0</v>
      </c>
      <c r="G47" s="207">
        <v>0</v>
      </c>
      <c r="H47" s="139">
        <v>0</v>
      </c>
      <c r="I47" s="207">
        <v>0</v>
      </c>
      <c r="J47" s="139">
        <v>0</v>
      </c>
      <c r="K47" s="30">
        <v>0</v>
      </c>
      <c r="L47" s="30">
        <v>0</v>
      </c>
    </row>
    <row r="48" spans="1:12" ht="15" customHeight="1" x14ac:dyDescent="0.2">
      <c r="A48" s="51">
        <v>42</v>
      </c>
      <c r="B48" s="52" t="s">
        <v>73</v>
      </c>
      <c r="C48" s="30">
        <v>0</v>
      </c>
      <c r="D48" s="30">
        <v>0</v>
      </c>
      <c r="E48" s="30">
        <v>0</v>
      </c>
      <c r="F48" s="30">
        <v>0</v>
      </c>
      <c r="G48" s="207">
        <v>0</v>
      </c>
      <c r="H48" s="139">
        <v>0</v>
      </c>
      <c r="I48" s="207">
        <v>0</v>
      </c>
      <c r="J48" s="139">
        <v>0</v>
      </c>
      <c r="K48" s="30">
        <v>2549</v>
      </c>
      <c r="L48" s="30">
        <v>1563</v>
      </c>
    </row>
    <row r="49" spans="1:12" ht="15" customHeight="1" x14ac:dyDescent="0.2">
      <c r="A49" s="202"/>
      <c r="B49" s="165" t="s">
        <v>298</v>
      </c>
      <c r="C49" s="198">
        <f>SUM(C28:C48)</f>
        <v>5648</v>
      </c>
      <c r="D49" s="198">
        <f t="shared" ref="D49:J49" si="2">SUM(D28:D48)</f>
        <v>2651.62</v>
      </c>
      <c r="E49" s="198">
        <f t="shared" ref="E49" si="3">SUM(E28:E48)</f>
        <v>5630</v>
      </c>
      <c r="F49" s="198">
        <f t="shared" ref="F49" si="4">SUM(F28:F48)</f>
        <v>3149.0531495</v>
      </c>
      <c r="G49" s="198">
        <f t="shared" si="2"/>
        <v>1538</v>
      </c>
      <c r="H49" s="198">
        <f t="shared" si="2"/>
        <v>2047.41534</v>
      </c>
      <c r="I49" s="198">
        <f t="shared" si="2"/>
        <v>836</v>
      </c>
      <c r="J49" s="198">
        <f t="shared" si="2"/>
        <v>1308.1199999999999</v>
      </c>
      <c r="K49" s="30">
        <v>7633</v>
      </c>
      <c r="L49" s="30">
        <v>4416.1399999999994</v>
      </c>
    </row>
    <row r="50" spans="1:12" ht="15" customHeight="1" x14ac:dyDescent="0.2">
      <c r="A50" s="51">
        <v>43</v>
      </c>
      <c r="B50" s="52" t="s">
        <v>43</v>
      </c>
      <c r="C50" s="139">
        <v>25959</v>
      </c>
      <c r="D50" s="139">
        <v>4791.87</v>
      </c>
      <c r="E50" s="94">
        <v>9932</v>
      </c>
      <c r="F50" s="94">
        <v>6488.45</v>
      </c>
      <c r="G50" s="207">
        <v>3941</v>
      </c>
      <c r="H50" s="139">
        <v>360.67</v>
      </c>
      <c r="I50" s="207">
        <v>3901</v>
      </c>
      <c r="J50" s="139">
        <v>5652.6699999999992</v>
      </c>
      <c r="K50" s="30">
        <v>12364</v>
      </c>
      <c r="L50" s="30">
        <v>3669.78</v>
      </c>
    </row>
    <row r="51" spans="1:12" ht="15" customHeight="1" x14ac:dyDescent="0.2">
      <c r="A51" s="51">
        <v>44</v>
      </c>
      <c r="B51" s="52" t="s">
        <v>207</v>
      </c>
      <c r="C51" s="139">
        <v>34850</v>
      </c>
      <c r="D51" s="139">
        <v>5406</v>
      </c>
      <c r="E51" s="94">
        <v>4292</v>
      </c>
      <c r="F51" s="94">
        <v>10894</v>
      </c>
      <c r="G51" s="207">
        <v>4658</v>
      </c>
      <c r="H51" s="139">
        <v>653</v>
      </c>
      <c r="I51" s="207">
        <v>4649</v>
      </c>
      <c r="J51" s="139">
        <v>9706.9599999999991</v>
      </c>
      <c r="K51" s="30">
        <v>20676</v>
      </c>
      <c r="L51" s="30">
        <v>7265</v>
      </c>
    </row>
    <row r="52" spans="1:12" ht="15" customHeight="1" x14ac:dyDescent="0.2">
      <c r="A52" s="51">
        <v>45</v>
      </c>
      <c r="B52" s="52" t="s">
        <v>49</v>
      </c>
      <c r="C52" s="139">
        <v>45935</v>
      </c>
      <c r="D52" s="139">
        <v>9187.41</v>
      </c>
      <c r="E52" s="94">
        <v>18643</v>
      </c>
      <c r="F52" s="94">
        <v>10537.95</v>
      </c>
      <c r="G52" s="207">
        <v>7219</v>
      </c>
      <c r="H52" s="139">
        <v>158.26</v>
      </c>
      <c r="I52" s="207">
        <v>7212</v>
      </c>
      <c r="J52" s="139">
        <v>9285.9200000000019</v>
      </c>
      <c r="K52" s="30">
        <v>21915</v>
      </c>
      <c r="L52" s="30">
        <v>19611.169999999998</v>
      </c>
    </row>
    <row r="53" spans="1:12" ht="15" customHeight="1" x14ac:dyDescent="0.2">
      <c r="A53" s="202"/>
      <c r="B53" s="165" t="s">
        <v>308</v>
      </c>
      <c r="C53" s="198">
        <f>SUM(C50:C52)</f>
        <v>106744</v>
      </c>
      <c r="D53" s="198">
        <f t="shared" ref="D53:J53" si="5">SUM(D50:D52)</f>
        <v>19385.28</v>
      </c>
      <c r="E53" s="198">
        <f t="shared" ref="E53" si="6">SUM(E50:E52)</f>
        <v>32867</v>
      </c>
      <c r="F53" s="198">
        <f t="shared" ref="F53" si="7">SUM(F50:F52)</f>
        <v>27920.400000000001</v>
      </c>
      <c r="G53" s="198">
        <f t="shared" si="5"/>
        <v>15818</v>
      </c>
      <c r="H53" s="198">
        <f t="shared" si="5"/>
        <v>1171.93</v>
      </c>
      <c r="I53" s="198">
        <f t="shared" si="5"/>
        <v>15762</v>
      </c>
      <c r="J53" s="198">
        <f t="shared" si="5"/>
        <v>24645.55</v>
      </c>
      <c r="K53" s="30">
        <v>54955</v>
      </c>
      <c r="L53" s="30">
        <v>30545.949999999997</v>
      </c>
    </row>
    <row r="54" spans="1:12" ht="15" customHeight="1" x14ac:dyDescent="0.2">
      <c r="A54" s="51">
        <v>46</v>
      </c>
      <c r="B54" s="52" t="s">
        <v>299</v>
      </c>
      <c r="C54" s="139">
        <v>0</v>
      </c>
      <c r="D54" s="139">
        <v>0</v>
      </c>
      <c r="E54" s="94">
        <v>0</v>
      </c>
      <c r="F54" s="94">
        <v>0</v>
      </c>
      <c r="G54" s="207">
        <v>0</v>
      </c>
      <c r="H54" s="139">
        <v>0</v>
      </c>
      <c r="I54" s="207">
        <v>0</v>
      </c>
      <c r="J54" s="139">
        <v>0</v>
      </c>
      <c r="K54" s="30">
        <v>0</v>
      </c>
      <c r="L54" s="30">
        <v>0</v>
      </c>
    </row>
    <row r="55" spans="1:12" ht="15" customHeight="1" x14ac:dyDescent="0.2">
      <c r="A55" s="51">
        <v>47</v>
      </c>
      <c r="B55" s="52" t="s">
        <v>232</v>
      </c>
      <c r="C55" s="139">
        <v>23879</v>
      </c>
      <c r="D55" s="139">
        <v>2828.16</v>
      </c>
      <c r="E55" s="94">
        <v>6031</v>
      </c>
      <c r="F55" s="94">
        <v>1092.77</v>
      </c>
      <c r="G55" s="207">
        <v>569</v>
      </c>
      <c r="H55" s="139">
        <v>45.45</v>
      </c>
      <c r="I55" s="207">
        <v>224</v>
      </c>
      <c r="J55" s="139">
        <v>98.75</v>
      </c>
      <c r="K55" s="30">
        <v>6031</v>
      </c>
      <c r="L55" s="30">
        <v>1092.77</v>
      </c>
    </row>
    <row r="56" spans="1:12" ht="15" customHeight="1" x14ac:dyDescent="0.2">
      <c r="A56" s="51">
        <v>48</v>
      </c>
      <c r="B56" s="52" t="s">
        <v>300</v>
      </c>
      <c r="C56" s="139">
        <v>0</v>
      </c>
      <c r="D56" s="139">
        <v>0</v>
      </c>
      <c r="E56" s="94">
        <v>0</v>
      </c>
      <c r="F56" s="94">
        <v>0</v>
      </c>
      <c r="G56" s="207">
        <v>0</v>
      </c>
      <c r="H56" s="139">
        <v>0</v>
      </c>
      <c r="I56" s="207">
        <v>0</v>
      </c>
      <c r="J56" s="139">
        <v>0</v>
      </c>
      <c r="K56" s="30">
        <v>0</v>
      </c>
      <c r="L56" s="30">
        <v>0</v>
      </c>
    </row>
    <row r="57" spans="1:12" ht="15" customHeight="1" x14ac:dyDescent="0.2">
      <c r="A57" s="51">
        <v>49</v>
      </c>
      <c r="B57" s="52" t="s">
        <v>306</v>
      </c>
      <c r="C57" s="139">
        <v>0</v>
      </c>
      <c r="D57" s="139">
        <v>0</v>
      </c>
      <c r="E57" s="94">
        <v>0</v>
      </c>
      <c r="F57" s="94">
        <v>0</v>
      </c>
      <c r="G57" s="207">
        <v>0</v>
      </c>
      <c r="H57" s="139">
        <v>0</v>
      </c>
      <c r="I57" s="207">
        <v>0</v>
      </c>
      <c r="J57" s="139">
        <v>0</v>
      </c>
      <c r="K57" s="30">
        <v>0</v>
      </c>
      <c r="L57" s="30">
        <v>0</v>
      </c>
    </row>
    <row r="58" spans="1:12" ht="15" customHeight="1" x14ac:dyDescent="0.2">
      <c r="A58" s="202"/>
      <c r="B58" s="165" t="s">
        <v>301</v>
      </c>
      <c r="C58" s="198">
        <f>SUM(C54:C57)</f>
        <v>23879</v>
      </c>
      <c r="D58" s="198">
        <f t="shared" ref="D58:J58" si="8">SUM(D54:D57)</f>
        <v>2828.16</v>
      </c>
      <c r="E58" s="198">
        <f t="shared" ref="E58" si="9">SUM(E54:E57)</f>
        <v>6031</v>
      </c>
      <c r="F58" s="198">
        <f t="shared" ref="F58" si="10">SUM(F54:F57)</f>
        <v>1092.77</v>
      </c>
      <c r="G58" s="198">
        <f t="shared" si="8"/>
        <v>569</v>
      </c>
      <c r="H58" s="198">
        <f t="shared" si="8"/>
        <v>45.45</v>
      </c>
      <c r="I58" s="198">
        <f t="shared" si="8"/>
        <v>224</v>
      </c>
      <c r="J58" s="198">
        <f t="shared" si="8"/>
        <v>98.75</v>
      </c>
      <c r="K58" s="30">
        <v>6031</v>
      </c>
      <c r="L58" s="30">
        <v>1092.77</v>
      </c>
    </row>
    <row r="59" spans="1:12" ht="15" customHeight="1" x14ac:dyDescent="0.2">
      <c r="A59" s="202"/>
      <c r="B59" s="165" t="s">
        <v>233</v>
      </c>
      <c r="C59" s="198">
        <f>C58+C53+C49+C27</f>
        <v>234281</v>
      </c>
      <c r="D59" s="198">
        <f t="shared" ref="D59:J59" si="11">D58+D53+D49+D27</f>
        <v>54831.55</v>
      </c>
      <c r="E59" s="198">
        <f t="shared" si="11"/>
        <v>96274</v>
      </c>
      <c r="F59" s="198">
        <f t="shared" si="11"/>
        <v>64233.453149499997</v>
      </c>
      <c r="G59" s="198">
        <f t="shared" si="11"/>
        <v>28099</v>
      </c>
      <c r="H59" s="198">
        <f t="shared" si="11"/>
        <v>4616.8753400000005</v>
      </c>
      <c r="I59" s="198">
        <f t="shared" si="11"/>
        <v>26263</v>
      </c>
      <c r="J59" s="198">
        <f t="shared" si="11"/>
        <v>40131.08</v>
      </c>
      <c r="K59" s="30">
        <v>121598</v>
      </c>
      <c r="L59" s="30">
        <v>66571.83</v>
      </c>
    </row>
    <row r="60" spans="1:12" ht="15" customHeight="1" x14ac:dyDescent="0.2">
      <c r="E60" s="34" t="s">
        <v>1093</v>
      </c>
    </row>
    <row r="66" spans="3:10" ht="15" customHeight="1" x14ac:dyDescent="0.2">
      <c r="C66" s="40"/>
      <c r="D66" s="40"/>
      <c r="E66" s="40"/>
      <c r="F66" s="40"/>
      <c r="G66" s="58"/>
      <c r="H66" s="40"/>
      <c r="I66" s="58"/>
      <c r="J66" s="40"/>
    </row>
  </sheetData>
  <mergeCells count="10"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ColWidth="9.140625" defaultRowHeight="15" x14ac:dyDescent="0.2"/>
  <cols>
    <col min="1" max="1" width="5.5703125" style="21" customWidth="1"/>
    <col min="2" max="2" width="25.42578125" style="10" customWidth="1"/>
    <col min="3" max="3" width="10.5703125" style="10" customWidth="1"/>
    <col min="4" max="4" width="9.140625" style="22"/>
    <col min="5" max="5" width="10.140625" style="10" customWidth="1"/>
    <col min="6" max="6" width="9.140625" style="22"/>
    <col min="7" max="7" width="9.85546875" style="10" bestFit="1" customWidth="1"/>
    <col min="8" max="8" width="9.140625" style="22"/>
    <col min="9" max="9" width="9.85546875" style="10" bestFit="1" customWidth="1"/>
    <col min="10" max="10" width="13" style="22" customWidth="1"/>
    <col min="11" max="16384" width="9.140625" style="10"/>
  </cols>
  <sheetData>
    <row r="1" spans="1:10" x14ac:dyDescent="0.2">
      <c r="A1" s="440" t="s">
        <v>98</v>
      </c>
      <c r="B1" s="440"/>
      <c r="C1" s="440"/>
      <c r="D1" s="440"/>
      <c r="E1" s="440"/>
      <c r="F1" s="440"/>
      <c r="G1" s="440"/>
      <c r="H1" s="440"/>
      <c r="I1" s="440"/>
      <c r="J1" s="440"/>
    </row>
    <row r="2" spans="1:10" x14ac:dyDescent="0.2">
      <c r="A2" s="11"/>
      <c r="B2" s="12" t="s">
        <v>108</v>
      </c>
      <c r="C2" s="440" t="s">
        <v>99</v>
      </c>
      <c r="D2" s="440"/>
      <c r="E2" s="440"/>
      <c r="F2" s="440"/>
      <c r="G2" s="440" t="s">
        <v>113</v>
      </c>
      <c r="H2" s="440"/>
      <c r="I2" s="440"/>
      <c r="J2" s="13" t="s">
        <v>100</v>
      </c>
    </row>
    <row r="3" spans="1:10" ht="34.5" customHeight="1" x14ac:dyDescent="0.2">
      <c r="A3" s="14" t="s">
        <v>101</v>
      </c>
      <c r="B3" s="15" t="s">
        <v>102</v>
      </c>
      <c r="C3" s="523" t="s">
        <v>103</v>
      </c>
      <c r="D3" s="523"/>
      <c r="E3" s="523" t="s">
        <v>104</v>
      </c>
      <c r="F3" s="523"/>
      <c r="G3" s="523" t="s">
        <v>103</v>
      </c>
      <c r="H3" s="523"/>
      <c r="I3" s="523" t="s">
        <v>104</v>
      </c>
      <c r="J3" s="523"/>
    </row>
    <row r="4" spans="1:10" ht="21.75" customHeight="1" x14ac:dyDescent="0.2">
      <c r="A4" s="16"/>
      <c r="B4" s="9"/>
      <c r="C4" s="16" t="s">
        <v>105</v>
      </c>
      <c r="D4" s="17" t="s">
        <v>17</v>
      </c>
      <c r="E4" s="16" t="s">
        <v>105</v>
      </c>
      <c r="F4" s="17" t="s">
        <v>17</v>
      </c>
      <c r="G4" s="16" t="s">
        <v>105</v>
      </c>
      <c r="H4" s="17" t="s">
        <v>17</v>
      </c>
      <c r="I4" s="16" t="s">
        <v>105</v>
      </c>
      <c r="J4" s="17" t="s">
        <v>17</v>
      </c>
    </row>
    <row r="5" spans="1:10" x14ac:dyDescent="0.2">
      <c r="A5" s="18">
        <v>1</v>
      </c>
      <c r="B5" s="19" t="s">
        <v>52</v>
      </c>
      <c r="C5" s="19">
        <v>5727</v>
      </c>
      <c r="D5" s="20">
        <v>94.81</v>
      </c>
      <c r="E5" s="19">
        <v>2617</v>
      </c>
      <c r="F5" s="20">
        <v>19.899999999999999</v>
      </c>
      <c r="G5" s="19">
        <v>10088</v>
      </c>
      <c r="H5" s="20">
        <v>116.24</v>
      </c>
      <c r="I5" s="19">
        <v>4563</v>
      </c>
      <c r="J5" s="20">
        <v>27.68</v>
      </c>
    </row>
    <row r="6" spans="1:10" x14ac:dyDescent="0.2">
      <c r="A6" s="18">
        <v>2</v>
      </c>
      <c r="B6" s="19" t="s">
        <v>53</v>
      </c>
      <c r="C6" s="19">
        <v>0</v>
      </c>
      <c r="D6" s="20">
        <v>0</v>
      </c>
      <c r="E6" s="19">
        <v>0</v>
      </c>
      <c r="F6" s="20">
        <v>0</v>
      </c>
      <c r="G6" s="19">
        <v>0</v>
      </c>
      <c r="H6" s="20">
        <v>0</v>
      </c>
      <c r="I6" s="19">
        <v>0</v>
      </c>
      <c r="J6" s="20">
        <v>0</v>
      </c>
    </row>
    <row r="7" spans="1:10" x14ac:dyDescent="0.2">
      <c r="A7" s="18">
        <v>3</v>
      </c>
      <c r="B7" s="19" t="s">
        <v>54</v>
      </c>
      <c r="C7" s="19">
        <v>2758</v>
      </c>
      <c r="D7" s="20">
        <v>30.78</v>
      </c>
      <c r="E7" s="19">
        <v>0</v>
      </c>
      <c r="F7" s="20">
        <v>0</v>
      </c>
      <c r="G7" s="19">
        <v>0</v>
      </c>
      <c r="H7" s="20">
        <v>0</v>
      </c>
      <c r="I7" s="19">
        <v>0</v>
      </c>
      <c r="J7" s="20">
        <v>0</v>
      </c>
    </row>
    <row r="8" spans="1:10" x14ac:dyDescent="0.2">
      <c r="A8" s="18">
        <v>4</v>
      </c>
      <c r="B8" s="19" t="s">
        <v>55</v>
      </c>
      <c r="C8" s="19">
        <v>2931</v>
      </c>
      <c r="D8" s="20">
        <v>58.68</v>
      </c>
      <c r="E8" s="19">
        <v>2931</v>
      </c>
      <c r="F8" s="20">
        <v>41.07</v>
      </c>
      <c r="G8" s="19">
        <v>2602</v>
      </c>
      <c r="H8" s="20">
        <v>42.44</v>
      </c>
      <c r="I8" s="19">
        <v>2602</v>
      </c>
      <c r="J8" s="20">
        <v>29.7</v>
      </c>
    </row>
    <row r="9" spans="1:10" x14ac:dyDescent="0.2">
      <c r="A9" s="18">
        <v>5</v>
      </c>
      <c r="B9" s="1" t="s">
        <v>56</v>
      </c>
      <c r="C9" s="19">
        <v>68</v>
      </c>
      <c r="D9" s="20">
        <v>1.1299999999999999</v>
      </c>
      <c r="E9" s="19">
        <v>0</v>
      </c>
      <c r="F9" s="20">
        <v>0</v>
      </c>
      <c r="G9" s="19">
        <v>0</v>
      </c>
      <c r="H9" s="20">
        <v>0</v>
      </c>
      <c r="I9" s="19">
        <v>0</v>
      </c>
      <c r="J9" s="20">
        <v>0</v>
      </c>
    </row>
    <row r="10" spans="1:10" x14ac:dyDescent="0.2">
      <c r="A10" s="18">
        <v>6</v>
      </c>
      <c r="B10" s="1" t="s">
        <v>57</v>
      </c>
      <c r="C10" s="19">
        <v>1509</v>
      </c>
      <c r="D10" s="20">
        <v>71.540000000000006</v>
      </c>
      <c r="E10" s="19">
        <v>767</v>
      </c>
      <c r="F10" s="20">
        <v>38.68</v>
      </c>
      <c r="G10" s="19">
        <v>6185</v>
      </c>
      <c r="H10" s="20">
        <v>228.82</v>
      </c>
      <c r="I10" s="19">
        <v>3278</v>
      </c>
      <c r="J10" s="20">
        <v>116.98</v>
      </c>
    </row>
    <row r="11" spans="1:10" x14ac:dyDescent="0.2">
      <c r="A11" s="18">
        <v>7</v>
      </c>
      <c r="B11" s="1" t="s">
        <v>45</v>
      </c>
      <c r="C11" s="19">
        <v>25</v>
      </c>
      <c r="D11" s="20">
        <v>0.13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</row>
    <row r="12" spans="1:10" x14ac:dyDescent="0.2">
      <c r="A12" s="18">
        <v>8</v>
      </c>
      <c r="B12" s="1" t="s">
        <v>58</v>
      </c>
      <c r="C12" s="19">
        <v>5501</v>
      </c>
      <c r="D12" s="20">
        <v>128.26</v>
      </c>
      <c r="E12" s="19">
        <v>2872</v>
      </c>
      <c r="F12" s="20">
        <v>43.65</v>
      </c>
      <c r="G12" s="19">
        <v>2974</v>
      </c>
      <c r="H12" s="20">
        <v>37.9</v>
      </c>
      <c r="I12" s="19">
        <v>618</v>
      </c>
      <c r="J12" s="20">
        <v>10.25</v>
      </c>
    </row>
    <row r="13" spans="1:10" x14ac:dyDescent="0.2">
      <c r="A13" s="18">
        <v>9</v>
      </c>
      <c r="B13" s="1" t="s">
        <v>46</v>
      </c>
      <c r="C13" s="19">
        <v>10</v>
      </c>
      <c r="D13" s="20">
        <v>0.18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</row>
    <row r="14" spans="1:10" x14ac:dyDescent="0.2">
      <c r="A14" s="18">
        <v>10</v>
      </c>
      <c r="B14" s="1" t="s">
        <v>78</v>
      </c>
      <c r="C14" s="19">
        <v>0</v>
      </c>
      <c r="D14" s="20">
        <v>0</v>
      </c>
      <c r="E14" s="19">
        <v>0</v>
      </c>
      <c r="F14" s="20">
        <v>0</v>
      </c>
      <c r="G14" s="19">
        <v>7</v>
      </c>
      <c r="H14" s="20">
        <v>0.11</v>
      </c>
      <c r="I14" s="19">
        <v>0</v>
      </c>
      <c r="J14" s="20">
        <v>0</v>
      </c>
    </row>
    <row r="15" spans="1:10" x14ac:dyDescent="0.2">
      <c r="A15" s="18">
        <v>11</v>
      </c>
      <c r="B15" s="1" t="s">
        <v>59</v>
      </c>
      <c r="C15" s="19">
        <v>0</v>
      </c>
      <c r="D15" s="20">
        <v>0</v>
      </c>
      <c r="E15" s="19">
        <v>0</v>
      </c>
      <c r="F15" s="20">
        <v>0</v>
      </c>
      <c r="G15" s="19">
        <v>0</v>
      </c>
      <c r="H15" s="20">
        <v>0</v>
      </c>
      <c r="I15" s="19">
        <v>0</v>
      </c>
      <c r="J15" s="20">
        <v>0</v>
      </c>
    </row>
    <row r="16" spans="1:10" x14ac:dyDescent="0.2">
      <c r="A16" s="18">
        <v>12</v>
      </c>
      <c r="B16" s="1" t="s">
        <v>60</v>
      </c>
      <c r="C16" s="19">
        <v>0</v>
      </c>
      <c r="D16" s="20">
        <v>0</v>
      </c>
      <c r="E16" s="19">
        <v>0</v>
      </c>
      <c r="F16" s="20">
        <v>0</v>
      </c>
      <c r="G16" s="19">
        <v>0</v>
      </c>
      <c r="H16" s="20">
        <v>0</v>
      </c>
      <c r="I16" s="19">
        <v>0</v>
      </c>
      <c r="J16" s="20">
        <v>0</v>
      </c>
    </row>
    <row r="17" spans="1:10" x14ac:dyDescent="0.2">
      <c r="A17" s="18">
        <v>13</v>
      </c>
      <c r="B17" s="1" t="s">
        <v>79</v>
      </c>
      <c r="C17" s="19">
        <v>11</v>
      </c>
      <c r="D17" s="20">
        <v>0.18</v>
      </c>
      <c r="E17" s="19">
        <v>0</v>
      </c>
      <c r="F17" s="20">
        <v>0</v>
      </c>
      <c r="G17" s="19">
        <v>0</v>
      </c>
      <c r="H17" s="20">
        <v>0</v>
      </c>
      <c r="I17" s="19">
        <v>0</v>
      </c>
      <c r="J17" s="20">
        <v>0</v>
      </c>
    </row>
    <row r="18" spans="1:10" x14ac:dyDescent="0.2">
      <c r="A18" s="18">
        <v>14</v>
      </c>
      <c r="B18" s="1" t="s">
        <v>80</v>
      </c>
      <c r="C18" s="19">
        <v>0</v>
      </c>
      <c r="D18" s="20">
        <v>0</v>
      </c>
      <c r="E18" s="19">
        <v>0</v>
      </c>
      <c r="F18" s="20">
        <v>0</v>
      </c>
      <c r="G18" s="19">
        <v>83</v>
      </c>
      <c r="H18" s="20">
        <v>6.91</v>
      </c>
      <c r="I18" s="19">
        <v>3</v>
      </c>
      <c r="J18" s="20">
        <v>0.55000000000000004</v>
      </c>
    </row>
    <row r="19" spans="1:10" x14ac:dyDescent="0.2">
      <c r="A19" s="18">
        <v>15</v>
      </c>
      <c r="B19" s="1" t="s">
        <v>61</v>
      </c>
      <c r="C19" s="19">
        <v>24061</v>
      </c>
      <c r="D19" s="20">
        <v>362.75</v>
      </c>
      <c r="E19" s="19">
        <v>7218</v>
      </c>
      <c r="F19" s="20">
        <v>108.82</v>
      </c>
      <c r="G19" s="19">
        <v>2712</v>
      </c>
      <c r="H19" s="20">
        <v>40.61</v>
      </c>
      <c r="I19" s="19">
        <v>542</v>
      </c>
      <c r="J19" s="20">
        <v>80.12</v>
      </c>
    </row>
    <row r="20" spans="1:10" x14ac:dyDescent="0.2">
      <c r="A20" s="18">
        <v>16</v>
      </c>
      <c r="B20" s="1" t="s">
        <v>62</v>
      </c>
      <c r="C20" s="19">
        <v>0</v>
      </c>
      <c r="D20" s="20">
        <v>0</v>
      </c>
      <c r="E20" s="19">
        <v>0</v>
      </c>
      <c r="F20" s="20">
        <v>0</v>
      </c>
      <c r="G20" s="19">
        <v>0</v>
      </c>
      <c r="H20" s="20">
        <v>0</v>
      </c>
      <c r="I20" s="19">
        <v>0</v>
      </c>
      <c r="J20" s="20">
        <v>0</v>
      </c>
    </row>
    <row r="21" spans="1:10" x14ac:dyDescent="0.2">
      <c r="A21" s="18">
        <v>17</v>
      </c>
      <c r="B21" s="1" t="s">
        <v>77</v>
      </c>
      <c r="C21" s="19">
        <v>299</v>
      </c>
      <c r="D21" s="20">
        <v>6.69</v>
      </c>
      <c r="E21" s="19">
        <v>120</v>
      </c>
      <c r="F21" s="20">
        <v>2.21</v>
      </c>
      <c r="G21" s="19">
        <v>619</v>
      </c>
      <c r="H21" s="20">
        <v>6.75</v>
      </c>
      <c r="I21" s="19">
        <v>264</v>
      </c>
      <c r="J21" s="20">
        <v>2.4500000000000002</v>
      </c>
    </row>
    <row r="22" spans="1:10" x14ac:dyDescent="0.2">
      <c r="A22" s="18">
        <v>18</v>
      </c>
      <c r="B22" s="1" t="s">
        <v>63</v>
      </c>
      <c r="C22" s="19">
        <v>153</v>
      </c>
      <c r="D22" s="20">
        <v>3.52</v>
      </c>
      <c r="E22" s="19">
        <v>0</v>
      </c>
      <c r="F22" s="20">
        <v>0</v>
      </c>
      <c r="G22" s="19">
        <v>0</v>
      </c>
      <c r="H22" s="20">
        <v>0</v>
      </c>
      <c r="I22" s="19">
        <v>0</v>
      </c>
      <c r="J22" s="20">
        <v>0</v>
      </c>
    </row>
    <row r="23" spans="1:10" x14ac:dyDescent="0.2">
      <c r="A23" s="18">
        <v>19</v>
      </c>
      <c r="B23" s="1" t="s">
        <v>64</v>
      </c>
      <c r="C23" s="19">
        <v>0</v>
      </c>
      <c r="D23" s="20">
        <v>0</v>
      </c>
      <c r="E23" s="19">
        <v>0</v>
      </c>
      <c r="F23" s="20">
        <v>0</v>
      </c>
      <c r="G23" s="19">
        <v>0</v>
      </c>
      <c r="H23" s="20">
        <v>0</v>
      </c>
      <c r="I23" s="19">
        <v>0</v>
      </c>
      <c r="J23" s="20">
        <v>0</v>
      </c>
    </row>
    <row r="24" spans="1:10" x14ac:dyDescent="0.2">
      <c r="A24" s="18">
        <v>20</v>
      </c>
      <c r="B24" s="19" t="s">
        <v>47</v>
      </c>
      <c r="C24" s="19">
        <v>0</v>
      </c>
      <c r="D24" s="20">
        <v>0</v>
      </c>
      <c r="E24" s="19">
        <v>0</v>
      </c>
      <c r="F24" s="20">
        <v>0</v>
      </c>
      <c r="G24" s="19">
        <v>0</v>
      </c>
      <c r="H24" s="20">
        <v>0</v>
      </c>
      <c r="I24" s="19">
        <v>0</v>
      </c>
      <c r="J24" s="20">
        <v>0</v>
      </c>
    </row>
    <row r="25" spans="1:10" x14ac:dyDescent="0.2">
      <c r="A25" s="18">
        <v>21</v>
      </c>
      <c r="B25" s="19" t="s">
        <v>106</v>
      </c>
      <c r="C25" s="19">
        <v>0</v>
      </c>
      <c r="D25" s="20">
        <v>0</v>
      </c>
      <c r="E25" s="19">
        <v>0</v>
      </c>
      <c r="F25" s="20">
        <v>0</v>
      </c>
      <c r="G25" s="19">
        <v>0</v>
      </c>
      <c r="H25" s="20">
        <v>0</v>
      </c>
      <c r="I25" s="19">
        <v>0</v>
      </c>
      <c r="J25" s="20">
        <v>0</v>
      </c>
    </row>
    <row r="26" spans="1:10" x14ac:dyDescent="0.2">
      <c r="A26" s="18">
        <v>22</v>
      </c>
      <c r="B26" s="19" t="s">
        <v>65</v>
      </c>
      <c r="C26" s="19">
        <v>0</v>
      </c>
      <c r="D26" s="20">
        <v>0</v>
      </c>
      <c r="E26" s="19">
        <v>0</v>
      </c>
      <c r="F26" s="20">
        <v>0</v>
      </c>
      <c r="G26" s="19">
        <v>0</v>
      </c>
      <c r="H26" s="20">
        <v>0</v>
      </c>
      <c r="I26" s="19">
        <v>0</v>
      </c>
      <c r="J26" s="20">
        <v>0</v>
      </c>
    </row>
    <row r="27" spans="1:10" x14ac:dyDescent="0.2">
      <c r="A27" s="18">
        <v>23</v>
      </c>
      <c r="B27" s="19" t="s">
        <v>66</v>
      </c>
      <c r="C27" s="19">
        <v>0</v>
      </c>
      <c r="D27" s="20">
        <v>0</v>
      </c>
      <c r="E27" s="19">
        <v>0</v>
      </c>
      <c r="F27" s="20">
        <v>0</v>
      </c>
      <c r="G27" s="19">
        <v>0</v>
      </c>
      <c r="H27" s="20">
        <v>0</v>
      </c>
      <c r="I27" s="19">
        <v>0</v>
      </c>
      <c r="J27" s="20">
        <v>0</v>
      </c>
    </row>
    <row r="28" spans="1:10" x14ac:dyDescent="0.2">
      <c r="A28" s="18">
        <v>24</v>
      </c>
      <c r="B28" s="19" t="s">
        <v>81</v>
      </c>
      <c r="C28" s="19">
        <v>0</v>
      </c>
      <c r="D28" s="20">
        <v>0</v>
      </c>
      <c r="E28" s="19">
        <v>0</v>
      </c>
      <c r="F28" s="20">
        <v>0</v>
      </c>
      <c r="G28" s="19">
        <v>0</v>
      </c>
      <c r="H28" s="20">
        <v>0</v>
      </c>
      <c r="I28" s="19">
        <v>0</v>
      </c>
      <c r="J28" s="20">
        <v>0</v>
      </c>
    </row>
    <row r="29" spans="1:10" x14ac:dyDescent="0.2">
      <c r="A29" s="18">
        <v>25</v>
      </c>
      <c r="B29" s="19" t="s">
        <v>82</v>
      </c>
      <c r="C29" s="19">
        <v>0</v>
      </c>
      <c r="D29" s="20">
        <v>0</v>
      </c>
      <c r="E29" s="19">
        <v>0</v>
      </c>
      <c r="F29" s="20">
        <v>0</v>
      </c>
      <c r="G29" s="19">
        <v>0</v>
      </c>
      <c r="H29" s="20">
        <v>0</v>
      </c>
      <c r="I29" s="19">
        <v>0</v>
      </c>
      <c r="J29" s="20">
        <v>0</v>
      </c>
    </row>
    <row r="30" spans="1:10" x14ac:dyDescent="0.2">
      <c r="A30" s="18">
        <v>26</v>
      </c>
      <c r="B30" s="19" t="s">
        <v>83</v>
      </c>
      <c r="C30" s="19">
        <v>0</v>
      </c>
      <c r="D30" s="20">
        <v>0</v>
      </c>
      <c r="E30" s="19">
        <v>0</v>
      </c>
      <c r="F30" s="20">
        <v>0</v>
      </c>
      <c r="G30" s="19">
        <v>0</v>
      </c>
      <c r="H30" s="20">
        <v>0</v>
      </c>
      <c r="I30" s="19">
        <v>0</v>
      </c>
      <c r="J30" s="20">
        <v>0</v>
      </c>
    </row>
    <row r="31" spans="1:10" x14ac:dyDescent="0.2">
      <c r="A31" s="18">
        <v>27</v>
      </c>
      <c r="B31" s="19" t="s">
        <v>84</v>
      </c>
      <c r="C31" s="19">
        <v>0</v>
      </c>
      <c r="D31" s="20">
        <v>0</v>
      </c>
      <c r="E31" s="19">
        <v>0</v>
      </c>
      <c r="F31" s="20">
        <v>0</v>
      </c>
      <c r="G31" s="19">
        <v>0</v>
      </c>
      <c r="H31" s="20">
        <v>0</v>
      </c>
      <c r="I31" s="19">
        <v>0</v>
      </c>
      <c r="J31" s="20">
        <v>0</v>
      </c>
    </row>
    <row r="32" spans="1:10" x14ac:dyDescent="0.2">
      <c r="A32" s="18">
        <v>28</v>
      </c>
      <c r="B32" s="19" t="s">
        <v>67</v>
      </c>
      <c r="C32" s="19">
        <v>0</v>
      </c>
      <c r="D32" s="20">
        <v>0</v>
      </c>
      <c r="E32" s="19">
        <v>0</v>
      </c>
      <c r="F32" s="20">
        <v>0</v>
      </c>
      <c r="G32" s="19">
        <v>411</v>
      </c>
      <c r="H32" s="20">
        <v>4.88</v>
      </c>
      <c r="I32" s="19">
        <v>0</v>
      </c>
      <c r="J32" s="20">
        <v>0</v>
      </c>
    </row>
    <row r="33" spans="1:10" x14ac:dyDescent="0.2">
      <c r="A33" s="18">
        <v>29</v>
      </c>
      <c r="B33" s="19" t="s">
        <v>44</v>
      </c>
      <c r="C33" s="19">
        <v>0</v>
      </c>
      <c r="D33" s="20">
        <v>0</v>
      </c>
      <c r="E33" s="19">
        <v>0</v>
      </c>
      <c r="F33" s="20">
        <v>0</v>
      </c>
      <c r="G33" s="19">
        <v>0</v>
      </c>
      <c r="H33" s="20">
        <v>0</v>
      </c>
      <c r="I33" s="19">
        <v>0</v>
      </c>
      <c r="J33" s="20">
        <v>0</v>
      </c>
    </row>
    <row r="34" spans="1:10" x14ac:dyDescent="0.2">
      <c r="A34" s="18">
        <v>30</v>
      </c>
      <c r="B34" s="19" t="s">
        <v>68</v>
      </c>
      <c r="C34" s="19">
        <v>9763</v>
      </c>
      <c r="D34" s="20">
        <v>30.76</v>
      </c>
      <c r="E34" s="19">
        <v>3425</v>
      </c>
      <c r="F34" s="20">
        <v>111.15</v>
      </c>
      <c r="G34" s="19">
        <v>1030</v>
      </c>
      <c r="H34" s="20">
        <v>3.49</v>
      </c>
      <c r="I34" s="19">
        <v>696</v>
      </c>
      <c r="J34" s="20">
        <v>34.729999999999997</v>
      </c>
    </row>
    <row r="35" spans="1:10" x14ac:dyDescent="0.2">
      <c r="A35" s="18">
        <v>31</v>
      </c>
      <c r="B35" s="19" t="s">
        <v>69</v>
      </c>
      <c r="C35" s="19">
        <v>0</v>
      </c>
      <c r="D35" s="20">
        <v>0</v>
      </c>
      <c r="E35" s="19">
        <v>0</v>
      </c>
      <c r="F35" s="20">
        <v>0</v>
      </c>
      <c r="G35" s="19">
        <v>0</v>
      </c>
      <c r="H35" s="20">
        <v>0</v>
      </c>
      <c r="I35" s="19">
        <v>0</v>
      </c>
      <c r="J35" s="20">
        <v>0</v>
      </c>
    </row>
    <row r="36" spans="1:10" x14ac:dyDescent="0.2">
      <c r="A36" s="18">
        <v>32</v>
      </c>
      <c r="B36" s="19" t="s">
        <v>85</v>
      </c>
      <c r="C36" s="19">
        <v>0</v>
      </c>
      <c r="D36" s="20">
        <v>0</v>
      </c>
      <c r="E36" s="19">
        <v>0</v>
      </c>
      <c r="F36" s="20">
        <v>0</v>
      </c>
      <c r="G36" s="19">
        <v>0</v>
      </c>
      <c r="H36" s="20">
        <v>0</v>
      </c>
      <c r="I36" s="19">
        <v>0</v>
      </c>
      <c r="J36" s="20">
        <v>0</v>
      </c>
    </row>
    <row r="37" spans="1:10" x14ac:dyDescent="0.2">
      <c r="A37" s="18">
        <v>33</v>
      </c>
      <c r="B37" s="19" t="s">
        <v>48</v>
      </c>
      <c r="C37" s="19">
        <v>0</v>
      </c>
      <c r="D37" s="20">
        <v>0</v>
      </c>
      <c r="E37" s="19">
        <v>0</v>
      </c>
      <c r="F37" s="20">
        <v>0</v>
      </c>
      <c r="G37" s="19">
        <v>0</v>
      </c>
      <c r="H37" s="20">
        <v>0</v>
      </c>
      <c r="I37" s="19">
        <v>0</v>
      </c>
      <c r="J37" s="20">
        <v>0</v>
      </c>
    </row>
    <row r="38" spans="1:10" x14ac:dyDescent="0.2">
      <c r="A38" s="18">
        <v>34</v>
      </c>
      <c r="B38" s="19" t="s">
        <v>86</v>
      </c>
      <c r="C38" s="19">
        <v>0</v>
      </c>
      <c r="D38" s="20">
        <v>0</v>
      </c>
      <c r="E38" s="19">
        <v>0</v>
      </c>
      <c r="F38" s="20">
        <v>0</v>
      </c>
      <c r="G38" s="19">
        <v>0</v>
      </c>
      <c r="H38" s="20">
        <v>0</v>
      </c>
      <c r="I38" s="19">
        <v>0</v>
      </c>
      <c r="J38" s="20">
        <v>0</v>
      </c>
    </row>
    <row r="39" spans="1:10" x14ac:dyDescent="0.2">
      <c r="A39" s="18">
        <v>35</v>
      </c>
      <c r="B39" s="19" t="s">
        <v>87</v>
      </c>
      <c r="C39" s="19">
        <v>0</v>
      </c>
      <c r="D39" s="20">
        <v>0</v>
      </c>
      <c r="E39" s="19">
        <v>0</v>
      </c>
      <c r="F39" s="20">
        <v>0</v>
      </c>
      <c r="G39" s="19">
        <v>0</v>
      </c>
      <c r="H39" s="20">
        <v>0</v>
      </c>
      <c r="I39" s="19">
        <v>0</v>
      </c>
      <c r="J39" s="20">
        <v>0</v>
      </c>
    </row>
    <row r="40" spans="1:10" x14ac:dyDescent="0.2">
      <c r="A40" s="18">
        <v>36</v>
      </c>
      <c r="B40" s="19" t="s">
        <v>70</v>
      </c>
      <c r="C40" s="19">
        <v>0</v>
      </c>
      <c r="D40" s="20">
        <v>0</v>
      </c>
      <c r="E40" s="19">
        <v>0</v>
      </c>
      <c r="F40" s="20">
        <v>0</v>
      </c>
      <c r="G40" s="19">
        <v>0</v>
      </c>
      <c r="H40" s="20">
        <v>0</v>
      </c>
      <c r="I40" s="19">
        <v>0</v>
      </c>
      <c r="J40" s="20">
        <v>0</v>
      </c>
    </row>
    <row r="41" spans="1:10" x14ac:dyDescent="0.2">
      <c r="A41" s="18">
        <v>37</v>
      </c>
      <c r="B41" s="19" t="s">
        <v>88</v>
      </c>
      <c r="C41" s="19">
        <v>0</v>
      </c>
      <c r="D41" s="20">
        <v>0</v>
      </c>
      <c r="E41" s="19">
        <v>0</v>
      </c>
      <c r="F41" s="20">
        <v>0</v>
      </c>
      <c r="G41" s="19">
        <v>0</v>
      </c>
      <c r="H41" s="20">
        <v>0</v>
      </c>
      <c r="I41" s="19">
        <v>0</v>
      </c>
      <c r="J41" s="20">
        <v>0</v>
      </c>
    </row>
    <row r="42" spans="1:10" x14ac:dyDescent="0.2">
      <c r="A42" s="18">
        <v>38</v>
      </c>
      <c r="B42" s="19" t="s">
        <v>71</v>
      </c>
      <c r="C42" s="19">
        <v>0</v>
      </c>
      <c r="D42" s="20">
        <v>0</v>
      </c>
      <c r="E42" s="19">
        <v>0</v>
      </c>
      <c r="F42" s="20">
        <v>0</v>
      </c>
      <c r="G42" s="19">
        <v>0</v>
      </c>
      <c r="H42" s="20">
        <v>0</v>
      </c>
      <c r="I42" s="19">
        <v>0</v>
      </c>
      <c r="J42" s="20">
        <v>0</v>
      </c>
    </row>
    <row r="43" spans="1:10" x14ac:dyDescent="0.2">
      <c r="A43" s="18">
        <v>39</v>
      </c>
      <c r="B43" s="19" t="s">
        <v>89</v>
      </c>
      <c r="C43" s="19">
        <v>0</v>
      </c>
      <c r="D43" s="20">
        <v>0</v>
      </c>
      <c r="E43" s="19">
        <v>0</v>
      </c>
      <c r="F43" s="20">
        <v>0</v>
      </c>
      <c r="G43" s="19">
        <v>0</v>
      </c>
      <c r="H43" s="20">
        <v>0</v>
      </c>
      <c r="I43" s="19">
        <v>0</v>
      </c>
      <c r="J43" s="20">
        <v>0</v>
      </c>
    </row>
    <row r="44" spans="1:10" x14ac:dyDescent="0.2">
      <c r="A44" s="18">
        <v>40</v>
      </c>
      <c r="B44" s="19" t="s">
        <v>90</v>
      </c>
      <c r="C44" s="19">
        <v>0</v>
      </c>
      <c r="D44" s="20">
        <v>0</v>
      </c>
      <c r="E44" s="19">
        <v>0</v>
      </c>
      <c r="F44" s="20">
        <v>0</v>
      </c>
      <c r="G44" s="19">
        <v>0</v>
      </c>
      <c r="H44" s="20">
        <v>0</v>
      </c>
      <c r="I44" s="19">
        <v>0</v>
      </c>
      <c r="J44" s="20">
        <v>0</v>
      </c>
    </row>
    <row r="45" spans="1:10" x14ac:dyDescent="0.2">
      <c r="A45" s="18">
        <v>41</v>
      </c>
      <c r="B45" s="19" t="s">
        <v>72</v>
      </c>
      <c r="C45" s="19">
        <v>0</v>
      </c>
      <c r="D45" s="20">
        <v>0</v>
      </c>
      <c r="E45" s="19">
        <v>0</v>
      </c>
      <c r="F45" s="20">
        <v>0</v>
      </c>
      <c r="G45" s="19">
        <v>0</v>
      </c>
      <c r="H45" s="20">
        <v>0</v>
      </c>
      <c r="I45" s="19">
        <v>0</v>
      </c>
      <c r="J45" s="20">
        <v>0</v>
      </c>
    </row>
    <row r="46" spans="1:10" x14ac:dyDescent="0.2">
      <c r="A46" s="18">
        <v>42</v>
      </c>
      <c r="B46" s="19" t="s">
        <v>73</v>
      </c>
      <c r="C46" s="19">
        <v>0</v>
      </c>
      <c r="D46" s="20">
        <v>0</v>
      </c>
      <c r="E46" s="19">
        <v>0</v>
      </c>
      <c r="F46" s="20">
        <v>0</v>
      </c>
      <c r="G46" s="19">
        <v>0</v>
      </c>
      <c r="H46" s="20">
        <v>0</v>
      </c>
      <c r="I46" s="19">
        <v>0</v>
      </c>
      <c r="J46" s="20">
        <v>0</v>
      </c>
    </row>
    <row r="47" spans="1:10" x14ac:dyDescent="0.2">
      <c r="A47" s="18">
        <v>43</v>
      </c>
      <c r="B47" s="19" t="s">
        <v>91</v>
      </c>
      <c r="C47" s="19">
        <v>0</v>
      </c>
      <c r="D47" s="20">
        <v>0</v>
      </c>
      <c r="E47" s="19">
        <v>0</v>
      </c>
      <c r="F47" s="20">
        <v>0</v>
      </c>
      <c r="G47" s="19">
        <v>0</v>
      </c>
      <c r="H47" s="20">
        <v>0</v>
      </c>
      <c r="I47" s="19">
        <v>0</v>
      </c>
      <c r="J47" s="20">
        <v>0</v>
      </c>
    </row>
    <row r="48" spans="1:10" x14ac:dyDescent="0.2">
      <c r="A48" s="18">
        <v>44</v>
      </c>
      <c r="B48" s="19" t="s">
        <v>74</v>
      </c>
      <c r="C48" s="19">
        <v>0</v>
      </c>
      <c r="D48" s="20">
        <v>0</v>
      </c>
      <c r="E48" s="19">
        <v>0</v>
      </c>
      <c r="F48" s="20">
        <v>0</v>
      </c>
      <c r="G48" s="19">
        <v>0</v>
      </c>
      <c r="H48" s="20">
        <v>0</v>
      </c>
      <c r="I48" s="19">
        <v>0</v>
      </c>
      <c r="J48" s="20">
        <v>0</v>
      </c>
    </row>
    <row r="49" spans="1:10" x14ac:dyDescent="0.2">
      <c r="A49" s="18">
        <v>45</v>
      </c>
      <c r="B49" s="19" t="s">
        <v>75</v>
      </c>
      <c r="C49" s="19">
        <v>0</v>
      </c>
      <c r="D49" s="20">
        <v>0</v>
      </c>
      <c r="E49" s="19">
        <v>0</v>
      </c>
      <c r="F49" s="20">
        <v>0</v>
      </c>
      <c r="G49" s="19">
        <v>0</v>
      </c>
      <c r="H49" s="20">
        <v>0</v>
      </c>
      <c r="I49" s="19">
        <v>0</v>
      </c>
      <c r="J49" s="20">
        <v>0</v>
      </c>
    </row>
    <row r="50" spans="1:10" x14ac:dyDescent="0.2">
      <c r="A50" s="18">
        <v>46</v>
      </c>
      <c r="B50" s="19" t="s">
        <v>92</v>
      </c>
      <c r="C50" s="19">
        <v>0</v>
      </c>
      <c r="D50" s="20">
        <v>0</v>
      </c>
      <c r="E50" s="19">
        <v>0</v>
      </c>
      <c r="F50" s="20">
        <v>0</v>
      </c>
      <c r="G50" s="19">
        <v>0</v>
      </c>
      <c r="H50" s="20">
        <v>0</v>
      </c>
      <c r="I50" s="19">
        <v>0</v>
      </c>
      <c r="J50" s="20">
        <v>0</v>
      </c>
    </row>
    <row r="51" spans="1:10" x14ac:dyDescent="0.2">
      <c r="A51" s="18">
        <v>47</v>
      </c>
      <c r="B51" s="19" t="s">
        <v>93</v>
      </c>
      <c r="C51" s="19">
        <v>0</v>
      </c>
      <c r="D51" s="20">
        <v>0</v>
      </c>
      <c r="E51" s="19">
        <v>0</v>
      </c>
      <c r="F51" s="20">
        <v>0</v>
      </c>
      <c r="G51" s="19">
        <v>0</v>
      </c>
      <c r="H51" s="20">
        <v>0</v>
      </c>
      <c r="I51" s="19">
        <v>0</v>
      </c>
      <c r="J51" s="20">
        <v>0</v>
      </c>
    </row>
    <row r="52" spans="1:10" x14ac:dyDescent="0.2">
      <c r="A52" s="18">
        <v>48</v>
      </c>
      <c r="B52" s="1" t="s">
        <v>49</v>
      </c>
      <c r="C52" s="19">
        <v>0</v>
      </c>
      <c r="D52" s="20">
        <v>0</v>
      </c>
      <c r="E52" s="19">
        <v>0</v>
      </c>
      <c r="F52" s="20">
        <v>0</v>
      </c>
      <c r="G52" s="19">
        <v>0</v>
      </c>
      <c r="H52" s="20">
        <v>0</v>
      </c>
      <c r="I52" s="19">
        <v>0</v>
      </c>
      <c r="J52" s="20">
        <v>0</v>
      </c>
    </row>
    <row r="53" spans="1:10" x14ac:dyDescent="0.2">
      <c r="A53" s="18">
        <v>49</v>
      </c>
      <c r="B53" s="19" t="s">
        <v>43</v>
      </c>
      <c r="C53" s="19">
        <v>974</v>
      </c>
      <c r="D53" s="20">
        <v>8.01</v>
      </c>
      <c r="E53" s="19">
        <v>974</v>
      </c>
      <c r="F53" s="20">
        <v>8.01</v>
      </c>
      <c r="G53" s="19">
        <v>6</v>
      </c>
      <c r="H53" s="20">
        <v>0.2</v>
      </c>
      <c r="I53" s="19">
        <v>6</v>
      </c>
      <c r="J53" s="20">
        <v>0.2</v>
      </c>
    </row>
    <row r="54" spans="1:10" x14ac:dyDescent="0.2">
      <c r="A54" s="18">
        <v>50</v>
      </c>
      <c r="B54" s="19" t="s">
        <v>76</v>
      </c>
      <c r="C54" s="19">
        <v>11242</v>
      </c>
      <c r="D54" s="20">
        <v>31.11</v>
      </c>
      <c r="E54" s="19">
        <v>0</v>
      </c>
      <c r="F54" s="20">
        <v>0</v>
      </c>
      <c r="G54" s="19">
        <v>0</v>
      </c>
      <c r="H54" s="20">
        <v>0</v>
      </c>
      <c r="I54" s="19">
        <v>0</v>
      </c>
      <c r="J54" s="20">
        <v>0</v>
      </c>
    </row>
    <row r="55" spans="1:10" x14ac:dyDescent="0.2">
      <c r="A55" s="18"/>
      <c r="B55" s="9" t="s">
        <v>107</v>
      </c>
      <c r="C55" s="9">
        <f t="shared" ref="C55:J55" si="0">SUM(C5:C54)</f>
        <v>65032</v>
      </c>
      <c r="D55" s="8">
        <f t="shared" si="0"/>
        <v>828.53000000000009</v>
      </c>
      <c r="E55" s="9">
        <f t="shared" si="0"/>
        <v>20924</v>
      </c>
      <c r="F55" s="8">
        <f t="shared" si="0"/>
        <v>373.49</v>
      </c>
      <c r="G55" s="9">
        <f t="shared" si="0"/>
        <v>26717</v>
      </c>
      <c r="H55" s="8">
        <f t="shared" si="0"/>
        <v>488.35</v>
      </c>
      <c r="I55" s="9">
        <f t="shared" si="0"/>
        <v>12572</v>
      </c>
      <c r="J55" s="8">
        <f t="shared" si="0"/>
        <v>302.66000000000003</v>
      </c>
    </row>
    <row r="57" spans="1:10" x14ac:dyDescent="0.2">
      <c r="B57" s="2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1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H61" sqref="H61"/>
    </sheetView>
  </sheetViews>
  <sheetFormatPr defaultColWidth="9.140625" defaultRowHeight="12.75" x14ac:dyDescent="0.2"/>
  <cols>
    <col min="1" max="1" width="5.5703125" style="102" customWidth="1"/>
    <col min="2" max="2" width="24.140625" style="102" customWidth="1"/>
    <col min="3" max="3" width="9" style="104" bestFit="1" customWidth="1"/>
    <col min="4" max="4" width="9.140625" style="104" bestFit="1" customWidth="1"/>
    <col min="5" max="6" width="10.140625" style="104" bestFit="1" customWidth="1"/>
    <col min="7" max="7" width="8.140625" style="104" customWidth="1"/>
    <col min="8" max="8" width="7.140625" style="104" bestFit="1" customWidth="1"/>
    <col min="9" max="9" width="8.85546875" style="104" customWidth="1"/>
    <col min="10" max="10" width="10.140625" style="104" bestFit="1" customWidth="1"/>
    <col min="11" max="11" width="9.140625" style="104" bestFit="1" customWidth="1"/>
    <col min="12" max="12" width="9.42578125" style="104" bestFit="1" customWidth="1"/>
    <col min="13" max="13" width="9.140625" style="104" bestFit="1" customWidth="1"/>
    <col min="14" max="14" width="10.140625" style="104" bestFit="1" customWidth="1"/>
    <col min="15" max="15" width="9.140625" style="104" bestFit="1" customWidth="1"/>
    <col min="16" max="16" width="11.42578125" style="104" bestFit="1" customWidth="1"/>
    <col min="17" max="16384" width="9.140625" style="102"/>
  </cols>
  <sheetData>
    <row r="1" spans="1:16" ht="15.75" customHeight="1" x14ac:dyDescent="0.2">
      <c r="A1" s="524" t="s">
        <v>755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</row>
    <row r="2" spans="1:16" ht="14.25" x14ac:dyDescent="0.2">
      <c r="A2" s="42" t="s">
        <v>111</v>
      </c>
      <c r="B2" s="42"/>
      <c r="C2" s="98"/>
      <c r="D2" s="98"/>
      <c r="E2" s="98"/>
      <c r="F2" s="98"/>
    </row>
    <row r="3" spans="1:16" ht="15" customHeight="1" x14ac:dyDescent="0.2">
      <c r="A3" s="31"/>
      <c r="B3" s="525" t="s">
        <v>12</v>
      </c>
      <c r="C3" s="525"/>
      <c r="D3" s="525"/>
      <c r="M3" s="526" t="s">
        <v>172</v>
      </c>
      <c r="N3" s="526"/>
    </row>
    <row r="4" spans="1:16" ht="13.5" x14ac:dyDescent="0.2">
      <c r="A4" s="394" t="s">
        <v>208</v>
      </c>
      <c r="B4" s="394" t="s">
        <v>3</v>
      </c>
      <c r="C4" s="481" t="s">
        <v>27</v>
      </c>
      <c r="D4" s="481"/>
      <c r="E4" s="481" t="s">
        <v>170</v>
      </c>
      <c r="F4" s="481"/>
      <c r="G4" s="481" t="s">
        <v>28</v>
      </c>
      <c r="H4" s="481"/>
      <c r="I4" s="481" t="s">
        <v>26</v>
      </c>
      <c r="J4" s="481"/>
      <c r="K4" s="481" t="s">
        <v>171</v>
      </c>
      <c r="L4" s="481"/>
      <c r="M4" s="481" t="s">
        <v>29</v>
      </c>
      <c r="N4" s="481"/>
      <c r="O4" s="481" t="s">
        <v>0</v>
      </c>
      <c r="P4" s="481"/>
    </row>
    <row r="5" spans="1:16" ht="13.5" x14ac:dyDescent="0.2">
      <c r="A5" s="394"/>
      <c r="B5" s="394"/>
      <c r="C5" s="97" t="s">
        <v>30</v>
      </c>
      <c r="D5" s="97" t="s">
        <v>17</v>
      </c>
      <c r="E5" s="97" t="s">
        <v>30</v>
      </c>
      <c r="F5" s="97" t="s">
        <v>17</v>
      </c>
      <c r="G5" s="97" t="s">
        <v>30</v>
      </c>
      <c r="H5" s="97" t="s">
        <v>17</v>
      </c>
      <c r="I5" s="97" t="s">
        <v>30</v>
      </c>
      <c r="J5" s="97" t="s">
        <v>17</v>
      </c>
      <c r="K5" s="97" t="s">
        <v>30</v>
      </c>
      <c r="L5" s="97" t="s">
        <v>17</v>
      </c>
      <c r="M5" s="97" t="s">
        <v>30</v>
      </c>
      <c r="N5" s="97" t="s">
        <v>17</v>
      </c>
      <c r="O5" s="97" t="s">
        <v>30</v>
      </c>
      <c r="P5" s="97" t="s">
        <v>17</v>
      </c>
    </row>
    <row r="6" spans="1:16" ht="15" customHeight="1" x14ac:dyDescent="0.2">
      <c r="A6" s="51">
        <v>1</v>
      </c>
      <c r="B6" s="52" t="s">
        <v>52</v>
      </c>
      <c r="C6" s="92">
        <v>6229</v>
      </c>
      <c r="D6" s="92">
        <v>11638</v>
      </c>
      <c r="E6" s="92">
        <v>11025</v>
      </c>
      <c r="F6" s="92">
        <v>23114</v>
      </c>
      <c r="G6" s="92">
        <v>55</v>
      </c>
      <c r="H6" s="92">
        <v>99</v>
      </c>
      <c r="I6" s="92">
        <v>889</v>
      </c>
      <c r="J6" s="92">
        <v>6958</v>
      </c>
      <c r="K6" s="92">
        <v>0</v>
      </c>
      <c r="L6" s="92">
        <v>0</v>
      </c>
      <c r="M6" s="92">
        <v>1989</v>
      </c>
      <c r="N6" s="92">
        <v>15447</v>
      </c>
      <c r="O6" s="92">
        <f t="shared" ref="O6" si="0">C6+E6+G6+I6+K6+M6</f>
        <v>20187</v>
      </c>
      <c r="P6" s="92">
        <f t="shared" ref="P6" si="1">D6+F6+H6+J6+L6+N6</f>
        <v>57256</v>
      </c>
    </row>
    <row r="7" spans="1:16" ht="13.5" x14ac:dyDescent="0.2">
      <c r="A7" s="51">
        <v>2</v>
      </c>
      <c r="B7" s="52" t="s">
        <v>53</v>
      </c>
      <c r="C7" s="92">
        <v>19</v>
      </c>
      <c r="D7" s="92">
        <v>29</v>
      </c>
      <c r="E7" s="92">
        <v>415</v>
      </c>
      <c r="F7" s="92">
        <v>1347</v>
      </c>
      <c r="G7" s="92">
        <v>0</v>
      </c>
      <c r="H7" s="92">
        <v>0</v>
      </c>
      <c r="I7" s="92">
        <v>25</v>
      </c>
      <c r="J7" s="92">
        <v>26</v>
      </c>
      <c r="K7" s="92">
        <v>0</v>
      </c>
      <c r="L7" s="92">
        <v>0</v>
      </c>
      <c r="M7" s="92">
        <v>401</v>
      </c>
      <c r="N7" s="92">
        <v>1950</v>
      </c>
      <c r="O7" s="92">
        <f t="shared" ref="O7:O57" si="2">C7+E7+G7+I7+K7+M7</f>
        <v>860</v>
      </c>
      <c r="P7" s="92">
        <f t="shared" ref="P7:P57" si="3">D7+F7+H7+J7+L7+N7</f>
        <v>3352</v>
      </c>
    </row>
    <row r="8" spans="1:16" ht="13.5" x14ac:dyDescent="0.2">
      <c r="A8" s="51">
        <v>3</v>
      </c>
      <c r="B8" s="52" t="s">
        <v>54</v>
      </c>
      <c r="C8" s="92">
        <v>445</v>
      </c>
      <c r="D8" s="92">
        <v>1745</v>
      </c>
      <c r="E8" s="92">
        <v>4225</v>
      </c>
      <c r="F8" s="92">
        <v>16610</v>
      </c>
      <c r="G8" s="92">
        <v>53</v>
      </c>
      <c r="H8" s="92">
        <v>195</v>
      </c>
      <c r="I8" s="92">
        <v>851</v>
      </c>
      <c r="J8" s="92">
        <v>28181</v>
      </c>
      <c r="K8" s="92">
        <v>2</v>
      </c>
      <c r="L8" s="92">
        <v>8</v>
      </c>
      <c r="M8" s="92">
        <v>10667</v>
      </c>
      <c r="N8" s="92">
        <v>57245</v>
      </c>
      <c r="O8" s="92">
        <f t="shared" si="2"/>
        <v>16243</v>
      </c>
      <c r="P8" s="92">
        <f t="shared" si="3"/>
        <v>103984</v>
      </c>
    </row>
    <row r="9" spans="1:16" ht="13.5" x14ac:dyDescent="0.2">
      <c r="A9" s="51">
        <v>4</v>
      </c>
      <c r="B9" s="52" t="s">
        <v>55</v>
      </c>
      <c r="C9" s="92">
        <v>605</v>
      </c>
      <c r="D9" s="92">
        <v>42476</v>
      </c>
      <c r="E9" s="92">
        <v>18764</v>
      </c>
      <c r="F9" s="92">
        <v>40476</v>
      </c>
      <c r="G9" s="92">
        <v>22</v>
      </c>
      <c r="H9" s="92">
        <v>56</v>
      </c>
      <c r="I9" s="92">
        <v>818</v>
      </c>
      <c r="J9" s="92">
        <v>25413</v>
      </c>
      <c r="K9" s="92">
        <v>1</v>
      </c>
      <c r="L9" s="92">
        <v>3</v>
      </c>
      <c r="M9" s="92">
        <v>389</v>
      </c>
      <c r="N9" s="92">
        <v>3051</v>
      </c>
      <c r="O9" s="92">
        <f t="shared" si="2"/>
        <v>20599</v>
      </c>
      <c r="P9" s="92">
        <f t="shared" si="3"/>
        <v>111475</v>
      </c>
    </row>
    <row r="10" spans="1:16" ht="13.5" x14ac:dyDescent="0.2">
      <c r="A10" s="51">
        <v>5</v>
      </c>
      <c r="B10" s="52" t="s">
        <v>56</v>
      </c>
      <c r="C10" s="92">
        <v>154</v>
      </c>
      <c r="D10" s="92">
        <v>360.92</v>
      </c>
      <c r="E10" s="92">
        <v>4268</v>
      </c>
      <c r="F10" s="92">
        <v>8654</v>
      </c>
      <c r="G10" s="92">
        <v>131</v>
      </c>
      <c r="H10" s="92">
        <v>170.84</v>
      </c>
      <c r="I10" s="92">
        <v>3209</v>
      </c>
      <c r="J10" s="92">
        <v>6598</v>
      </c>
      <c r="K10" s="92">
        <v>2</v>
      </c>
      <c r="L10" s="92">
        <v>3.11</v>
      </c>
      <c r="M10" s="92">
        <v>8001</v>
      </c>
      <c r="N10" s="92">
        <v>23987</v>
      </c>
      <c r="O10" s="92">
        <f t="shared" si="2"/>
        <v>15765</v>
      </c>
      <c r="P10" s="92">
        <f t="shared" si="3"/>
        <v>39773.870000000003</v>
      </c>
    </row>
    <row r="11" spans="1:16" ht="13.5" x14ac:dyDescent="0.2">
      <c r="A11" s="51">
        <v>6</v>
      </c>
      <c r="B11" s="52" t="s">
        <v>57</v>
      </c>
      <c r="C11" s="92">
        <v>1573</v>
      </c>
      <c r="D11" s="92">
        <v>7120</v>
      </c>
      <c r="E11" s="92">
        <v>5179</v>
      </c>
      <c r="F11" s="92">
        <v>13811</v>
      </c>
      <c r="G11" s="92">
        <v>107</v>
      </c>
      <c r="H11" s="92">
        <v>884</v>
      </c>
      <c r="I11" s="92">
        <v>1256</v>
      </c>
      <c r="J11" s="92">
        <v>3976</v>
      </c>
      <c r="K11" s="92">
        <v>99</v>
      </c>
      <c r="L11" s="92">
        <v>2224</v>
      </c>
      <c r="M11" s="92">
        <v>1707</v>
      </c>
      <c r="N11" s="92">
        <v>2522</v>
      </c>
      <c r="O11" s="92">
        <f t="shared" si="2"/>
        <v>9921</v>
      </c>
      <c r="P11" s="92">
        <f t="shared" si="3"/>
        <v>30537</v>
      </c>
    </row>
    <row r="12" spans="1:16" ht="13.5" x14ac:dyDescent="0.2">
      <c r="A12" s="51">
        <v>7</v>
      </c>
      <c r="B12" s="52" t="s">
        <v>58</v>
      </c>
      <c r="C12" s="92">
        <v>1591</v>
      </c>
      <c r="D12" s="92">
        <v>1659</v>
      </c>
      <c r="E12" s="92">
        <v>15411</v>
      </c>
      <c r="F12" s="92">
        <v>27367</v>
      </c>
      <c r="G12" s="92">
        <v>132</v>
      </c>
      <c r="H12" s="92">
        <v>215</v>
      </c>
      <c r="I12" s="92">
        <v>3132</v>
      </c>
      <c r="J12" s="92">
        <v>4412</v>
      </c>
      <c r="K12" s="92">
        <v>3</v>
      </c>
      <c r="L12" s="92">
        <v>1</v>
      </c>
      <c r="M12" s="92">
        <v>3042</v>
      </c>
      <c r="N12" s="92">
        <v>15898</v>
      </c>
      <c r="O12" s="92">
        <f t="shared" si="2"/>
        <v>23311</v>
      </c>
      <c r="P12" s="92">
        <f t="shared" si="3"/>
        <v>49552</v>
      </c>
    </row>
    <row r="13" spans="1:16" ht="13.5" x14ac:dyDescent="0.2">
      <c r="A13" s="51">
        <v>8</v>
      </c>
      <c r="B13" s="52" t="s">
        <v>45</v>
      </c>
      <c r="C13" s="92">
        <v>114</v>
      </c>
      <c r="D13" s="92">
        <v>944.5</v>
      </c>
      <c r="E13" s="92">
        <v>1143</v>
      </c>
      <c r="F13" s="92">
        <v>5535.72</v>
      </c>
      <c r="G13" s="92">
        <v>28</v>
      </c>
      <c r="H13" s="92">
        <v>215.2</v>
      </c>
      <c r="I13" s="92">
        <v>185</v>
      </c>
      <c r="J13" s="92">
        <v>1523.61</v>
      </c>
      <c r="K13" s="92">
        <v>0</v>
      </c>
      <c r="L13" s="92">
        <v>0</v>
      </c>
      <c r="M13" s="92">
        <v>622</v>
      </c>
      <c r="N13" s="92">
        <v>2963.07</v>
      </c>
      <c r="O13" s="92">
        <f t="shared" si="2"/>
        <v>2092</v>
      </c>
      <c r="P13" s="92">
        <f t="shared" si="3"/>
        <v>11182.1</v>
      </c>
    </row>
    <row r="14" spans="1:16" ht="13.5" x14ac:dyDescent="0.2">
      <c r="A14" s="51">
        <v>9</v>
      </c>
      <c r="B14" s="52" t="s">
        <v>46</v>
      </c>
      <c r="C14" s="92">
        <v>94</v>
      </c>
      <c r="D14" s="92">
        <v>336</v>
      </c>
      <c r="E14" s="92">
        <v>2001</v>
      </c>
      <c r="F14" s="92">
        <v>4048</v>
      </c>
      <c r="G14" s="92">
        <v>2</v>
      </c>
      <c r="H14" s="92">
        <v>3</v>
      </c>
      <c r="I14" s="92">
        <v>134</v>
      </c>
      <c r="J14" s="92">
        <v>721</v>
      </c>
      <c r="K14" s="92">
        <v>4</v>
      </c>
      <c r="L14" s="92">
        <v>5</v>
      </c>
      <c r="M14" s="92">
        <v>503</v>
      </c>
      <c r="N14" s="92">
        <v>1991</v>
      </c>
      <c r="O14" s="92">
        <f t="shared" si="2"/>
        <v>2738</v>
      </c>
      <c r="P14" s="92">
        <f t="shared" si="3"/>
        <v>7104</v>
      </c>
    </row>
    <row r="15" spans="1:16" ht="13.5" x14ac:dyDescent="0.2">
      <c r="A15" s="51">
        <v>10</v>
      </c>
      <c r="B15" s="52" t="s">
        <v>78</v>
      </c>
      <c r="C15" s="92">
        <v>150</v>
      </c>
      <c r="D15" s="92">
        <v>970</v>
      </c>
      <c r="E15" s="92">
        <v>4703</v>
      </c>
      <c r="F15" s="92">
        <v>5812</v>
      </c>
      <c r="G15" s="92">
        <v>8</v>
      </c>
      <c r="H15" s="92">
        <v>32</v>
      </c>
      <c r="I15" s="92">
        <v>250</v>
      </c>
      <c r="J15" s="92">
        <v>3990</v>
      </c>
      <c r="K15" s="92">
        <v>0</v>
      </c>
      <c r="L15" s="92">
        <v>0</v>
      </c>
      <c r="M15" s="92">
        <v>905</v>
      </c>
      <c r="N15" s="92">
        <v>15017</v>
      </c>
      <c r="O15" s="92">
        <f t="shared" si="2"/>
        <v>6016</v>
      </c>
      <c r="P15" s="92">
        <f t="shared" si="3"/>
        <v>25821</v>
      </c>
    </row>
    <row r="16" spans="1:16" ht="13.5" x14ac:dyDescent="0.2">
      <c r="A16" s="51">
        <v>11</v>
      </c>
      <c r="B16" s="52" t="s">
        <v>59</v>
      </c>
      <c r="C16" s="92">
        <v>86</v>
      </c>
      <c r="D16" s="92">
        <v>114</v>
      </c>
      <c r="E16" s="92">
        <v>210</v>
      </c>
      <c r="F16" s="92">
        <v>300</v>
      </c>
      <c r="G16" s="92">
        <v>0</v>
      </c>
      <c r="H16" s="92">
        <v>0</v>
      </c>
      <c r="I16" s="92">
        <v>94</v>
      </c>
      <c r="J16" s="92">
        <v>181</v>
      </c>
      <c r="K16" s="92">
        <v>0</v>
      </c>
      <c r="L16" s="92">
        <v>0</v>
      </c>
      <c r="M16" s="92">
        <v>0</v>
      </c>
      <c r="N16" s="92">
        <v>0</v>
      </c>
      <c r="O16" s="92">
        <f t="shared" si="2"/>
        <v>390</v>
      </c>
      <c r="P16" s="92">
        <f t="shared" si="3"/>
        <v>595</v>
      </c>
    </row>
    <row r="17" spans="1:16" ht="13.5" x14ac:dyDescent="0.2">
      <c r="A17" s="51">
        <v>12</v>
      </c>
      <c r="B17" s="52" t="s">
        <v>60</v>
      </c>
      <c r="C17" s="92">
        <v>39</v>
      </c>
      <c r="D17" s="92">
        <v>87.47</v>
      </c>
      <c r="E17" s="92">
        <v>365</v>
      </c>
      <c r="F17" s="92">
        <v>695.92</v>
      </c>
      <c r="G17" s="92">
        <v>2</v>
      </c>
      <c r="H17" s="92">
        <v>19.36</v>
      </c>
      <c r="I17" s="92">
        <v>48</v>
      </c>
      <c r="J17" s="92">
        <v>150.12</v>
      </c>
      <c r="K17" s="92">
        <v>0</v>
      </c>
      <c r="L17" s="92">
        <v>0</v>
      </c>
      <c r="M17" s="92">
        <v>11</v>
      </c>
      <c r="N17" s="92">
        <v>63.88</v>
      </c>
      <c r="O17" s="92">
        <f t="shared" si="2"/>
        <v>465</v>
      </c>
      <c r="P17" s="92">
        <f t="shared" si="3"/>
        <v>1016.75</v>
      </c>
    </row>
    <row r="18" spans="1:16" ht="13.5" x14ac:dyDescent="0.2">
      <c r="A18" s="51">
        <v>13</v>
      </c>
      <c r="B18" s="52" t="s">
        <v>190</v>
      </c>
      <c r="C18" s="92">
        <v>112</v>
      </c>
      <c r="D18" s="92">
        <v>466</v>
      </c>
      <c r="E18" s="92">
        <v>1685</v>
      </c>
      <c r="F18" s="92">
        <v>3797</v>
      </c>
      <c r="G18" s="92">
        <v>9</v>
      </c>
      <c r="H18" s="92">
        <v>15</v>
      </c>
      <c r="I18" s="92">
        <v>268</v>
      </c>
      <c r="J18" s="92">
        <v>1302</v>
      </c>
      <c r="K18" s="92">
        <v>0</v>
      </c>
      <c r="L18" s="92">
        <v>0</v>
      </c>
      <c r="M18" s="92">
        <v>156</v>
      </c>
      <c r="N18" s="92">
        <v>1112</v>
      </c>
      <c r="O18" s="92">
        <f t="shared" si="2"/>
        <v>2230</v>
      </c>
      <c r="P18" s="92">
        <f t="shared" si="3"/>
        <v>6692</v>
      </c>
    </row>
    <row r="19" spans="1:16" ht="13.5" x14ac:dyDescent="0.2">
      <c r="A19" s="51">
        <v>14</v>
      </c>
      <c r="B19" s="52" t="s">
        <v>191</v>
      </c>
      <c r="C19" s="92">
        <v>115</v>
      </c>
      <c r="D19" s="92">
        <v>117</v>
      </c>
      <c r="E19" s="92">
        <v>1047</v>
      </c>
      <c r="F19" s="92">
        <v>1058</v>
      </c>
      <c r="G19" s="92">
        <v>10</v>
      </c>
      <c r="H19" s="92">
        <v>11</v>
      </c>
      <c r="I19" s="92">
        <v>1941</v>
      </c>
      <c r="J19" s="92">
        <v>8965</v>
      </c>
      <c r="K19" s="92">
        <v>0</v>
      </c>
      <c r="L19" s="92">
        <v>0</v>
      </c>
      <c r="M19" s="92">
        <v>64</v>
      </c>
      <c r="N19" s="92">
        <v>102</v>
      </c>
      <c r="O19" s="92">
        <f t="shared" si="2"/>
        <v>3177</v>
      </c>
      <c r="P19" s="92">
        <f t="shared" si="3"/>
        <v>10253</v>
      </c>
    </row>
    <row r="20" spans="1:16" ht="13.5" x14ac:dyDescent="0.2">
      <c r="A20" s="51">
        <v>15</v>
      </c>
      <c r="B20" s="52" t="s">
        <v>61</v>
      </c>
      <c r="C20" s="92">
        <v>529</v>
      </c>
      <c r="D20" s="92">
        <v>1403</v>
      </c>
      <c r="E20" s="92">
        <v>7126</v>
      </c>
      <c r="F20" s="92">
        <v>18264</v>
      </c>
      <c r="G20" s="92">
        <v>42</v>
      </c>
      <c r="H20" s="92">
        <v>105.41</v>
      </c>
      <c r="I20" s="92">
        <v>950</v>
      </c>
      <c r="J20" s="92">
        <v>11509.48</v>
      </c>
      <c r="K20" s="92">
        <v>4</v>
      </c>
      <c r="L20" s="92">
        <v>1.93</v>
      </c>
      <c r="M20" s="92">
        <v>1706</v>
      </c>
      <c r="N20" s="92">
        <v>12304.96</v>
      </c>
      <c r="O20" s="92">
        <f t="shared" si="2"/>
        <v>10357</v>
      </c>
      <c r="P20" s="92">
        <f t="shared" si="3"/>
        <v>43588.78</v>
      </c>
    </row>
    <row r="21" spans="1:16" ht="13.5" x14ac:dyDescent="0.2">
      <c r="A21" s="51">
        <v>16</v>
      </c>
      <c r="B21" s="52" t="s">
        <v>67</v>
      </c>
      <c r="C21" s="92">
        <v>9353</v>
      </c>
      <c r="D21" s="92">
        <v>6556</v>
      </c>
      <c r="E21" s="92">
        <v>79874</v>
      </c>
      <c r="F21" s="92">
        <v>122717</v>
      </c>
      <c r="G21" s="92">
        <v>4215</v>
      </c>
      <c r="H21" s="92">
        <v>5805</v>
      </c>
      <c r="I21" s="92">
        <v>18294</v>
      </c>
      <c r="J21" s="92">
        <v>37807</v>
      </c>
      <c r="K21" s="92">
        <v>280</v>
      </c>
      <c r="L21" s="92">
        <v>867</v>
      </c>
      <c r="M21" s="92">
        <v>16151</v>
      </c>
      <c r="N21" s="92">
        <v>37551</v>
      </c>
      <c r="O21" s="92">
        <f t="shared" si="2"/>
        <v>128167</v>
      </c>
      <c r="P21" s="92">
        <f t="shared" si="3"/>
        <v>211303</v>
      </c>
    </row>
    <row r="22" spans="1:16" ht="13.5" x14ac:dyDescent="0.2">
      <c r="A22" s="51">
        <v>17</v>
      </c>
      <c r="B22" s="52" t="s">
        <v>62</v>
      </c>
      <c r="C22" s="92">
        <v>204</v>
      </c>
      <c r="D22" s="92">
        <v>362</v>
      </c>
      <c r="E22" s="92">
        <v>2571</v>
      </c>
      <c r="F22" s="92">
        <v>7003</v>
      </c>
      <c r="G22" s="92">
        <v>93</v>
      </c>
      <c r="H22" s="92">
        <v>127</v>
      </c>
      <c r="I22" s="92">
        <v>236</v>
      </c>
      <c r="J22" s="92">
        <v>414</v>
      </c>
      <c r="K22" s="92">
        <v>0</v>
      </c>
      <c r="L22" s="92">
        <v>0</v>
      </c>
      <c r="M22" s="92">
        <v>411</v>
      </c>
      <c r="N22" s="92">
        <v>2581</v>
      </c>
      <c r="O22" s="92">
        <f t="shared" si="2"/>
        <v>3515</v>
      </c>
      <c r="P22" s="92">
        <f t="shared" si="3"/>
        <v>10487</v>
      </c>
    </row>
    <row r="23" spans="1:16" ht="13.5" x14ac:dyDescent="0.2">
      <c r="A23" s="51">
        <v>18</v>
      </c>
      <c r="B23" s="52" t="s">
        <v>192</v>
      </c>
      <c r="C23" s="92">
        <v>946</v>
      </c>
      <c r="D23" s="92">
        <v>1067</v>
      </c>
      <c r="E23" s="92">
        <v>9151</v>
      </c>
      <c r="F23" s="92">
        <v>6636</v>
      </c>
      <c r="G23" s="92">
        <v>0</v>
      </c>
      <c r="H23" s="92">
        <v>0</v>
      </c>
      <c r="I23" s="92">
        <v>1891</v>
      </c>
      <c r="J23" s="92">
        <v>2941</v>
      </c>
      <c r="K23" s="92">
        <v>0</v>
      </c>
      <c r="L23" s="92">
        <v>0</v>
      </c>
      <c r="M23" s="92">
        <v>18003</v>
      </c>
      <c r="N23" s="92">
        <v>12446</v>
      </c>
      <c r="O23" s="92">
        <f t="shared" si="2"/>
        <v>29991</v>
      </c>
      <c r="P23" s="92">
        <f t="shared" si="3"/>
        <v>23090</v>
      </c>
    </row>
    <row r="24" spans="1:16" ht="13.5" x14ac:dyDescent="0.2">
      <c r="A24" s="51">
        <v>19</v>
      </c>
      <c r="B24" s="52" t="s">
        <v>63</v>
      </c>
      <c r="C24" s="92">
        <v>322</v>
      </c>
      <c r="D24" s="92">
        <v>2294</v>
      </c>
      <c r="E24" s="92">
        <v>7819</v>
      </c>
      <c r="F24" s="92">
        <v>14875</v>
      </c>
      <c r="G24" s="92">
        <v>83</v>
      </c>
      <c r="H24" s="92">
        <v>123</v>
      </c>
      <c r="I24" s="92">
        <v>529</v>
      </c>
      <c r="J24" s="92">
        <v>7446</v>
      </c>
      <c r="K24" s="92">
        <v>1</v>
      </c>
      <c r="L24" s="92">
        <v>0.4</v>
      </c>
      <c r="M24" s="92">
        <v>1788</v>
      </c>
      <c r="N24" s="92">
        <v>18775.599999999999</v>
      </c>
      <c r="O24" s="92">
        <f t="shared" si="2"/>
        <v>10542</v>
      </c>
      <c r="P24" s="92">
        <f t="shared" si="3"/>
        <v>43514</v>
      </c>
    </row>
    <row r="25" spans="1:16" ht="13.5" x14ac:dyDescent="0.2">
      <c r="A25" s="51">
        <v>20</v>
      </c>
      <c r="B25" s="52" t="s">
        <v>64</v>
      </c>
      <c r="C25" s="92">
        <v>3</v>
      </c>
      <c r="D25" s="92">
        <v>3.21</v>
      </c>
      <c r="E25" s="92">
        <v>185</v>
      </c>
      <c r="F25" s="92">
        <v>208</v>
      </c>
      <c r="G25" s="92">
        <v>0</v>
      </c>
      <c r="H25" s="92">
        <v>0</v>
      </c>
      <c r="I25" s="92">
        <v>9</v>
      </c>
      <c r="J25" s="92">
        <v>6</v>
      </c>
      <c r="K25" s="92">
        <v>0</v>
      </c>
      <c r="L25" s="92">
        <v>0</v>
      </c>
      <c r="M25" s="92">
        <v>0</v>
      </c>
      <c r="N25" s="92">
        <v>0</v>
      </c>
      <c r="O25" s="92">
        <f t="shared" si="2"/>
        <v>197</v>
      </c>
      <c r="P25" s="92">
        <f t="shared" si="3"/>
        <v>217.21</v>
      </c>
    </row>
    <row r="26" spans="1:16" ht="13.5" x14ac:dyDescent="0.2">
      <c r="A26" s="51">
        <v>21</v>
      </c>
      <c r="B26" s="52" t="s">
        <v>47</v>
      </c>
      <c r="C26" s="92">
        <v>150</v>
      </c>
      <c r="D26" s="92">
        <v>530</v>
      </c>
      <c r="E26" s="92">
        <v>994</v>
      </c>
      <c r="F26" s="92">
        <v>2331</v>
      </c>
      <c r="G26" s="92">
        <v>4</v>
      </c>
      <c r="H26" s="92">
        <v>0.55000000000000004</v>
      </c>
      <c r="I26" s="92">
        <v>226</v>
      </c>
      <c r="J26" s="92">
        <v>1460</v>
      </c>
      <c r="K26" s="92">
        <v>2</v>
      </c>
      <c r="L26" s="92">
        <v>8.57</v>
      </c>
      <c r="M26" s="92">
        <v>553</v>
      </c>
      <c r="N26" s="92">
        <v>3568.7</v>
      </c>
      <c r="O26" s="92">
        <f t="shared" si="2"/>
        <v>1929</v>
      </c>
      <c r="P26" s="92">
        <f t="shared" si="3"/>
        <v>7898.82</v>
      </c>
    </row>
    <row r="27" spans="1:16" ht="13.5" x14ac:dyDescent="0.2">
      <c r="A27" s="202"/>
      <c r="B27" s="165" t="s">
        <v>307</v>
      </c>
      <c r="C27" s="201">
        <f>SUM(C6:C26)</f>
        <v>22833</v>
      </c>
      <c r="D27" s="201">
        <f t="shared" ref="D27:N27" si="4">SUM(D6:D26)</f>
        <v>80278.100000000006</v>
      </c>
      <c r="E27" s="201">
        <f t="shared" si="4"/>
        <v>178161</v>
      </c>
      <c r="F27" s="201">
        <f t="shared" si="4"/>
        <v>324659.64</v>
      </c>
      <c r="G27" s="201">
        <f t="shared" si="4"/>
        <v>4996</v>
      </c>
      <c r="H27" s="201">
        <f t="shared" si="4"/>
        <v>8076.3600000000006</v>
      </c>
      <c r="I27" s="201">
        <f t="shared" si="4"/>
        <v>35235</v>
      </c>
      <c r="J27" s="201">
        <f t="shared" si="4"/>
        <v>153980.21</v>
      </c>
      <c r="K27" s="201">
        <f t="shared" si="4"/>
        <v>398</v>
      </c>
      <c r="L27" s="201">
        <f t="shared" si="4"/>
        <v>3122.01</v>
      </c>
      <c r="M27" s="201">
        <f t="shared" si="4"/>
        <v>67069</v>
      </c>
      <c r="N27" s="201">
        <f t="shared" si="4"/>
        <v>228576.21000000002</v>
      </c>
      <c r="O27" s="201">
        <f t="shared" ref="O27:P27" si="5">SUM(O6:O26)</f>
        <v>308692</v>
      </c>
      <c r="P27" s="201">
        <f t="shared" si="5"/>
        <v>798692.52999999991</v>
      </c>
    </row>
    <row r="28" spans="1:16" ht="13.5" x14ac:dyDescent="0.2">
      <c r="A28" s="51">
        <v>22</v>
      </c>
      <c r="B28" s="52" t="s">
        <v>44</v>
      </c>
      <c r="C28" s="92">
        <v>125</v>
      </c>
      <c r="D28" s="92">
        <v>587.5</v>
      </c>
      <c r="E28" s="92">
        <v>5227</v>
      </c>
      <c r="F28" s="92">
        <v>7166.93</v>
      </c>
      <c r="G28" s="92">
        <v>2</v>
      </c>
      <c r="H28" s="92">
        <v>7.09</v>
      </c>
      <c r="I28" s="92">
        <v>672</v>
      </c>
      <c r="J28" s="92">
        <v>3783.39</v>
      </c>
      <c r="K28" s="92">
        <v>0</v>
      </c>
      <c r="L28" s="92">
        <v>0</v>
      </c>
      <c r="M28" s="92">
        <v>0</v>
      </c>
      <c r="N28" s="92">
        <v>0</v>
      </c>
      <c r="O28" s="92">
        <f t="shared" si="2"/>
        <v>6026</v>
      </c>
      <c r="P28" s="92">
        <f t="shared" si="3"/>
        <v>11544.91</v>
      </c>
    </row>
    <row r="29" spans="1:16" ht="13.5" x14ac:dyDescent="0.2">
      <c r="A29" s="51">
        <v>23</v>
      </c>
      <c r="B29" s="52" t="s">
        <v>193</v>
      </c>
      <c r="C29" s="92">
        <v>185</v>
      </c>
      <c r="D29" s="92">
        <v>53.68</v>
      </c>
      <c r="E29" s="92">
        <v>48790</v>
      </c>
      <c r="F29" s="92">
        <v>13995.37</v>
      </c>
      <c r="G29" s="92">
        <v>7</v>
      </c>
      <c r="H29" s="92">
        <v>1.24</v>
      </c>
      <c r="I29" s="92">
        <v>110</v>
      </c>
      <c r="J29" s="92">
        <v>51.43</v>
      </c>
      <c r="K29" s="92">
        <v>1</v>
      </c>
      <c r="L29" s="92">
        <v>0.28000000000000003</v>
      </c>
      <c r="M29" s="92">
        <v>41</v>
      </c>
      <c r="N29" s="92">
        <v>21.45</v>
      </c>
      <c r="O29" s="92">
        <f t="shared" si="2"/>
        <v>49134</v>
      </c>
      <c r="P29" s="92">
        <f t="shared" si="3"/>
        <v>14123.450000000003</v>
      </c>
    </row>
    <row r="30" spans="1:16" ht="13.5" x14ac:dyDescent="0.2">
      <c r="A30" s="51">
        <v>24</v>
      </c>
      <c r="B30" s="52" t="s">
        <v>194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f t="shared" si="2"/>
        <v>0</v>
      </c>
      <c r="P30" s="92">
        <f t="shared" si="3"/>
        <v>0</v>
      </c>
    </row>
    <row r="31" spans="1:16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f t="shared" si="2"/>
        <v>0</v>
      </c>
      <c r="P31" s="92">
        <f t="shared" si="3"/>
        <v>0</v>
      </c>
    </row>
    <row r="32" spans="1:16" ht="13.5" x14ac:dyDescent="0.2">
      <c r="A32" s="51">
        <v>26</v>
      </c>
      <c r="B32" s="52" t="s">
        <v>195</v>
      </c>
      <c r="C32" s="92">
        <v>6</v>
      </c>
      <c r="D32" s="92">
        <v>11</v>
      </c>
      <c r="E32" s="92">
        <v>1265</v>
      </c>
      <c r="F32" s="92">
        <v>1464</v>
      </c>
      <c r="G32" s="92">
        <v>4</v>
      </c>
      <c r="H32" s="92">
        <v>4</v>
      </c>
      <c r="I32" s="92">
        <v>30</v>
      </c>
      <c r="J32" s="92">
        <v>107</v>
      </c>
      <c r="K32" s="92">
        <v>0</v>
      </c>
      <c r="L32" s="92">
        <v>0</v>
      </c>
      <c r="M32" s="92">
        <v>66</v>
      </c>
      <c r="N32" s="92">
        <v>801</v>
      </c>
      <c r="O32" s="92">
        <f t="shared" si="2"/>
        <v>1371</v>
      </c>
      <c r="P32" s="92">
        <f t="shared" si="3"/>
        <v>2387</v>
      </c>
    </row>
    <row r="33" spans="1:16" ht="13.5" x14ac:dyDescent="0.2">
      <c r="A33" s="51">
        <v>27</v>
      </c>
      <c r="B33" s="52" t="s">
        <v>196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f t="shared" si="2"/>
        <v>0</v>
      </c>
      <c r="P33" s="92">
        <f t="shared" si="3"/>
        <v>0</v>
      </c>
    </row>
    <row r="34" spans="1:16" ht="13.5" x14ac:dyDescent="0.2">
      <c r="A34" s="51">
        <v>28</v>
      </c>
      <c r="B34" s="52" t="s">
        <v>197</v>
      </c>
      <c r="C34" s="92">
        <v>75</v>
      </c>
      <c r="D34" s="92">
        <v>556</v>
      </c>
      <c r="E34" s="92">
        <v>122</v>
      </c>
      <c r="F34" s="92">
        <v>344</v>
      </c>
      <c r="G34" s="92">
        <v>1</v>
      </c>
      <c r="H34" s="92">
        <v>2</v>
      </c>
      <c r="I34" s="92">
        <v>20</v>
      </c>
      <c r="J34" s="92">
        <v>61</v>
      </c>
      <c r="K34" s="92">
        <v>1</v>
      </c>
      <c r="L34" s="92">
        <v>3</v>
      </c>
      <c r="M34" s="92">
        <v>0</v>
      </c>
      <c r="N34" s="92">
        <v>0</v>
      </c>
      <c r="O34" s="92">
        <f t="shared" si="2"/>
        <v>219</v>
      </c>
      <c r="P34" s="92">
        <f t="shared" si="3"/>
        <v>966</v>
      </c>
    </row>
    <row r="35" spans="1:16" ht="13.5" x14ac:dyDescent="0.2">
      <c r="A35" s="51">
        <v>29</v>
      </c>
      <c r="B35" s="52" t="s">
        <v>68</v>
      </c>
      <c r="C35" s="92">
        <v>228</v>
      </c>
      <c r="D35" s="92">
        <v>206.74</v>
      </c>
      <c r="E35" s="92">
        <v>17015</v>
      </c>
      <c r="F35" s="92">
        <v>16848.740000000002</v>
      </c>
      <c r="G35" s="92">
        <v>46</v>
      </c>
      <c r="H35" s="92">
        <v>11.28</v>
      </c>
      <c r="I35" s="92">
        <v>946</v>
      </c>
      <c r="J35" s="92">
        <v>3992.42</v>
      </c>
      <c r="K35" s="92">
        <v>3</v>
      </c>
      <c r="L35" s="92">
        <v>5.04</v>
      </c>
      <c r="M35" s="92">
        <v>299</v>
      </c>
      <c r="N35" s="92">
        <v>1554.8</v>
      </c>
      <c r="O35" s="92">
        <f t="shared" si="2"/>
        <v>18537</v>
      </c>
      <c r="P35" s="92">
        <f t="shared" si="3"/>
        <v>22619.02</v>
      </c>
    </row>
    <row r="36" spans="1:16" ht="13.5" x14ac:dyDescent="0.2">
      <c r="A36" s="51">
        <v>30</v>
      </c>
      <c r="B36" s="52" t="s">
        <v>69</v>
      </c>
      <c r="C36" s="92">
        <v>367</v>
      </c>
      <c r="D36" s="92">
        <v>1419</v>
      </c>
      <c r="E36" s="92">
        <v>8799</v>
      </c>
      <c r="F36" s="92">
        <v>25524</v>
      </c>
      <c r="G36" s="92">
        <v>81</v>
      </c>
      <c r="H36" s="92">
        <v>177</v>
      </c>
      <c r="I36" s="92">
        <v>1500</v>
      </c>
      <c r="J36" s="92">
        <v>11106</v>
      </c>
      <c r="K36" s="92">
        <v>168</v>
      </c>
      <c r="L36" s="92">
        <v>268</v>
      </c>
      <c r="M36" s="92">
        <v>467</v>
      </c>
      <c r="N36" s="92">
        <v>5452</v>
      </c>
      <c r="O36" s="92">
        <f t="shared" si="2"/>
        <v>11382</v>
      </c>
      <c r="P36" s="92">
        <f t="shared" si="3"/>
        <v>43946</v>
      </c>
    </row>
    <row r="37" spans="1:16" ht="13.5" x14ac:dyDescent="0.2">
      <c r="A37" s="51">
        <v>31</v>
      </c>
      <c r="B37" s="52" t="s">
        <v>198</v>
      </c>
      <c r="C37" s="92">
        <v>3</v>
      </c>
      <c r="D37" s="92">
        <v>2.73</v>
      </c>
      <c r="E37" s="92">
        <v>730</v>
      </c>
      <c r="F37" s="92">
        <v>570.33000000000004</v>
      </c>
      <c r="G37" s="92">
        <v>0</v>
      </c>
      <c r="H37" s="92">
        <v>0</v>
      </c>
      <c r="I37" s="92">
        <v>15</v>
      </c>
      <c r="J37" s="92">
        <v>18.82</v>
      </c>
      <c r="K37" s="92">
        <v>0</v>
      </c>
      <c r="L37" s="92">
        <v>0</v>
      </c>
      <c r="M37" s="92">
        <v>61</v>
      </c>
      <c r="N37" s="92">
        <v>51.72</v>
      </c>
      <c r="O37" s="92">
        <f t="shared" si="2"/>
        <v>809</v>
      </c>
      <c r="P37" s="92">
        <f t="shared" si="3"/>
        <v>643.60000000000014</v>
      </c>
    </row>
    <row r="38" spans="1:16" ht="13.5" x14ac:dyDescent="0.2">
      <c r="A38" s="51">
        <v>32</v>
      </c>
      <c r="B38" s="52" t="s">
        <v>199</v>
      </c>
      <c r="C38" s="92">
        <v>72</v>
      </c>
      <c r="D38" s="92">
        <v>119.83</v>
      </c>
      <c r="E38" s="92">
        <v>4865</v>
      </c>
      <c r="F38" s="92">
        <v>10144.299999999999</v>
      </c>
      <c r="G38" s="92">
        <v>4</v>
      </c>
      <c r="H38" s="92">
        <v>1.34</v>
      </c>
      <c r="I38" s="92">
        <v>151</v>
      </c>
      <c r="J38" s="92">
        <v>613.96</v>
      </c>
      <c r="K38" s="92">
        <v>3</v>
      </c>
      <c r="L38" s="92">
        <v>2.1</v>
      </c>
      <c r="M38" s="92">
        <v>521</v>
      </c>
      <c r="N38" s="92">
        <v>1724.69</v>
      </c>
      <c r="O38" s="92">
        <f t="shared" si="2"/>
        <v>5616</v>
      </c>
      <c r="P38" s="92">
        <f t="shared" si="3"/>
        <v>12606.220000000001</v>
      </c>
    </row>
    <row r="39" spans="1:16" ht="13.5" x14ac:dyDescent="0.2">
      <c r="A39" s="51">
        <v>33</v>
      </c>
      <c r="B39" s="52" t="s">
        <v>200</v>
      </c>
      <c r="C39" s="92">
        <v>0</v>
      </c>
      <c r="D39" s="92">
        <v>0</v>
      </c>
      <c r="E39" s="92">
        <v>120</v>
      </c>
      <c r="F39" s="92">
        <v>589</v>
      </c>
      <c r="G39" s="92">
        <v>6</v>
      </c>
      <c r="H39" s="92">
        <v>75</v>
      </c>
      <c r="I39" s="92">
        <v>1</v>
      </c>
      <c r="J39" s="92">
        <v>20</v>
      </c>
      <c r="K39" s="92">
        <v>0</v>
      </c>
      <c r="L39" s="92">
        <v>0</v>
      </c>
      <c r="M39" s="92">
        <v>8</v>
      </c>
      <c r="N39" s="92">
        <v>76</v>
      </c>
      <c r="O39" s="92">
        <f t="shared" si="2"/>
        <v>135</v>
      </c>
      <c r="P39" s="92">
        <f t="shared" si="3"/>
        <v>760</v>
      </c>
    </row>
    <row r="40" spans="1:16" ht="13.5" x14ac:dyDescent="0.2">
      <c r="A40" s="51">
        <v>34</v>
      </c>
      <c r="B40" s="52" t="s">
        <v>201</v>
      </c>
      <c r="C40" s="92">
        <v>31</v>
      </c>
      <c r="D40" s="92">
        <v>335.24</v>
      </c>
      <c r="E40" s="92">
        <v>25</v>
      </c>
      <c r="F40" s="92">
        <v>232.94</v>
      </c>
      <c r="G40" s="92">
        <v>0</v>
      </c>
      <c r="H40" s="92">
        <v>0</v>
      </c>
      <c r="I40" s="92">
        <v>16</v>
      </c>
      <c r="J40" s="92">
        <v>212.06</v>
      </c>
      <c r="K40" s="92">
        <v>0</v>
      </c>
      <c r="L40" s="92">
        <v>0</v>
      </c>
      <c r="M40" s="92">
        <v>6</v>
      </c>
      <c r="N40" s="92">
        <v>17.82</v>
      </c>
      <c r="O40" s="92">
        <f t="shared" si="2"/>
        <v>78</v>
      </c>
      <c r="P40" s="92">
        <f t="shared" si="3"/>
        <v>798.06000000000006</v>
      </c>
    </row>
    <row r="41" spans="1:16" ht="13.5" x14ac:dyDescent="0.2">
      <c r="A41" s="51">
        <v>35</v>
      </c>
      <c r="B41" s="52" t="s">
        <v>202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f t="shared" si="2"/>
        <v>0</v>
      </c>
      <c r="P41" s="92">
        <f t="shared" si="3"/>
        <v>0</v>
      </c>
    </row>
    <row r="42" spans="1:16" ht="13.5" x14ac:dyDescent="0.2">
      <c r="A42" s="51">
        <v>36</v>
      </c>
      <c r="B42" s="52" t="s">
        <v>70</v>
      </c>
      <c r="C42" s="92">
        <v>34</v>
      </c>
      <c r="D42" s="92">
        <v>123</v>
      </c>
      <c r="E42" s="92">
        <v>1539</v>
      </c>
      <c r="F42" s="92">
        <v>5496</v>
      </c>
      <c r="G42" s="92">
        <v>36</v>
      </c>
      <c r="H42" s="92">
        <v>91</v>
      </c>
      <c r="I42" s="92">
        <v>451</v>
      </c>
      <c r="J42" s="92">
        <v>4110</v>
      </c>
      <c r="K42" s="92">
        <v>1</v>
      </c>
      <c r="L42" s="92">
        <v>2</v>
      </c>
      <c r="M42" s="92">
        <v>291</v>
      </c>
      <c r="N42" s="92">
        <v>5511</v>
      </c>
      <c r="O42" s="92">
        <f t="shared" si="2"/>
        <v>2352</v>
      </c>
      <c r="P42" s="92">
        <f t="shared" si="3"/>
        <v>15333</v>
      </c>
    </row>
    <row r="43" spans="1:16" ht="13.5" x14ac:dyDescent="0.2">
      <c r="A43" s="51">
        <v>37</v>
      </c>
      <c r="B43" s="52" t="s">
        <v>203</v>
      </c>
      <c r="C43" s="92">
        <v>2</v>
      </c>
      <c r="D43" s="92">
        <v>13</v>
      </c>
      <c r="E43" s="92">
        <v>3</v>
      </c>
      <c r="F43" s="92">
        <v>34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3</v>
      </c>
      <c r="N43" s="92">
        <v>16.3</v>
      </c>
      <c r="O43" s="92">
        <f t="shared" si="2"/>
        <v>8</v>
      </c>
      <c r="P43" s="92">
        <f t="shared" si="3"/>
        <v>63.3</v>
      </c>
    </row>
    <row r="44" spans="1:16" ht="13.5" x14ac:dyDescent="0.2">
      <c r="A44" s="51">
        <v>38</v>
      </c>
      <c r="B44" s="52" t="s">
        <v>204</v>
      </c>
      <c r="C44" s="92">
        <v>7</v>
      </c>
      <c r="D44" s="92">
        <v>1</v>
      </c>
      <c r="E44" s="92">
        <v>5395</v>
      </c>
      <c r="F44" s="92">
        <v>1096</v>
      </c>
      <c r="G44" s="92">
        <v>19</v>
      </c>
      <c r="H44" s="92">
        <v>3</v>
      </c>
      <c r="I44" s="92">
        <v>10</v>
      </c>
      <c r="J44" s="92">
        <v>1</v>
      </c>
      <c r="K44" s="92">
        <v>2</v>
      </c>
      <c r="L44" s="92">
        <v>23</v>
      </c>
      <c r="M44" s="92">
        <v>15</v>
      </c>
      <c r="N44" s="92">
        <v>56</v>
      </c>
      <c r="O44" s="92">
        <f t="shared" si="2"/>
        <v>5448</v>
      </c>
      <c r="P44" s="92">
        <f t="shared" si="3"/>
        <v>1180</v>
      </c>
    </row>
    <row r="45" spans="1:16" ht="13.5" x14ac:dyDescent="0.2">
      <c r="A45" s="51">
        <v>39</v>
      </c>
      <c r="B45" s="52" t="s">
        <v>205</v>
      </c>
      <c r="C45" s="92">
        <v>5</v>
      </c>
      <c r="D45" s="92">
        <v>55</v>
      </c>
      <c r="E45" s="92">
        <v>3</v>
      </c>
      <c r="F45" s="92">
        <v>15</v>
      </c>
      <c r="G45" s="92">
        <v>0</v>
      </c>
      <c r="H45" s="92">
        <v>0</v>
      </c>
      <c r="I45" s="92">
        <v>3</v>
      </c>
      <c r="J45" s="92">
        <v>10</v>
      </c>
      <c r="K45" s="92">
        <v>0</v>
      </c>
      <c r="L45" s="92">
        <v>0</v>
      </c>
      <c r="M45" s="92">
        <v>2</v>
      </c>
      <c r="N45" s="92">
        <v>10</v>
      </c>
      <c r="O45" s="92">
        <f t="shared" si="2"/>
        <v>13</v>
      </c>
      <c r="P45" s="92">
        <f t="shared" si="3"/>
        <v>90</v>
      </c>
    </row>
    <row r="46" spans="1:16" ht="13.5" x14ac:dyDescent="0.2">
      <c r="A46" s="51">
        <v>40</v>
      </c>
      <c r="B46" s="52" t="s">
        <v>74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f t="shared" si="2"/>
        <v>0</v>
      </c>
      <c r="P46" s="92">
        <f t="shared" si="3"/>
        <v>0</v>
      </c>
    </row>
    <row r="47" spans="1:16" ht="13.5" x14ac:dyDescent="0.2">
      <c r="A47" s="51">
        <v>41</v>
      </c>
      <c r="B47" s="52" t="s">
        <v>206</v>
      </c>
      <c r="C47" s="92">
        <v>0</v>
      </c>
      <c r="D47" s="92">
        <v>0</v>
      </c>
      <c r="E47" s="92">
        <v>4</v>
      </c>
      <c r="F47" s="92">
        <v>11.74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2</v>
      </c>
      <c r="N47" s="92">
        <v>6.18</v>
      </c>
      <c r="O47" s="92">
        <f t="shared" si="2"/>
        <v>6</v>
      </c>
      <c r="P47" s="92">
        <f t="shared" si="3"/>
        <v>17.920000000000002</v>
      </c>
    </row>
    <row r="48" spans="1:16" ht="13.5" x14ac:dyDescent="0.2">
      <c r="A48" s="51">
        <v>42</v>
      </c>
      <c r="B48" s="52" t="s">
        <v>73</v>
      </c>
      <c r="C48" s="92">
        <v>1</v>
      </c>
      <c r="D48" s="92">
        <v>8</v>
      </c>
      <c r="E48" s="92">
        <v>98</v>
      </c>
      <c r="F48" s="92">
        <v>1331</v>
      </c>
      <c r="G48" s="92">
        <v>0</v>
      </c>
      <c r="H48" s="92">
        <v>0</v>
      </c>
      <c r="I48" s="92">
        <v>13</v>
      </c>
      <c r="J48" s="92">
        <v>371</v>
      </c>
      <c r="K48" s="92">
        <v>0</v>
      </c>
      <c r="L48" s="92">
        <v>0</v>
      </c>
      <c r="M48" s="92">
        <v>59</v>
      </c>
      <c r="N48" s="92">
        <v>3392</v>
      </c>
      <c r="O48" s="92">
        <f t="shared" si="2"/>
        <v>171</v>
      </c>
      <c r="P48" s="92">
        <f t="shared" si="3"/>
        <v>5102</v>
      </c>
    </row>
    <row r="49" spans="1:16" ht="13.5" x14ac:dyDescent="0.2">
      <c r="A49" s="202"/>
      <c r="B49" s="165" t="s">
        <v>298</v>
      </c>
      <c r="C49" s="201">
        <f>SUM(C28:C48)</f>
        <v>1141</v>
      </c>
      <c r="D49" s="201">
        <f t="shared" ref="D49:N49" si="6">SUM(D28:D48)</f>
        <v>3491.7200000000003</v>
      </c>
      <c r="E49" s="201">
        <f t="shared" si="6"/>
        <v>94000</v>
      </c>
      <c r="F49" s="201">
        <f t="shared" si="6"/>
        <v>84863.35000000002</v>
      </c>
      <c r="G49" s="201">
        <f t="shared" si="6"/>
        <v>206</v>
      </c>
      <c r="H49" s="201">
        <f t="shared" si="6"/>
        <v>372.95000000000005</v>
      </c>
      <c r="I49" s="201">
        <f t="shared" si="6"/>
        <v>3938</v>
      </c>
      <c r="J49" s="201">
        <f t="shared" si="6"/>
        <v>24458.079999999998</v>
      </c>
      <c r="K49" s="201">
        <f t="shared" si="6"/>
        <v>179</v>
      </c>
      <c r="L49" s="201">
        <f t="shared" si="6"/>
        <v>303.42</v>
      </c>
      <c r="M49" s="201">
        <f t="shared" si="6"/>
        <v>1841</v>
      </c>
      <c r="N49" s="201">
        <f t="shared" si="6"/>
        <v>18690.96</v>
      </c>
      <c r="O49" s="201">
        <f t="shared" ref="O49:P49" si="7">SUM(O28:O48)</f>
        <v>101305</v>
      </c>
      <c r="P49" s="201">
        <f t="shared" si="7"/>
        <v>132180.48000000001</v>
      </c>
    </row>
    <row r="50" spans="1:16" ht="13.5" x14ac:dyDescent="0.2">
      <c r="A50" s="51">
        <v>43</v>
      </c>
      <c r="B50" s="52" t="s">
        <v>43</v>
      </c>
      <c r="C50" s="92">
        <v>1478</v>
      </c>
      <c r="D50" s="92">
        <v>658.04</v>
      </c>
      <c r="E50" s="92">
        <v>22184</v>
      </c>
      <c r="F50" s="92">
        <v>8317.91</v>
      </c>
      <c r="G50" s="92">
        <v>524</v>
      </c>
      <c r="H50" s="92">
        <v>335.52</v>
      </c>
      <c r="I50" s="92">
        <v>1913</v>
      </c>
      <c r="J50" s="92">
        <v>580.01</v>
      </c>
      <c r="K50" s="92">
        <v>0</v>
      </c>
      <c r="L50" s="92">
        <v>0</v>
      </c>
      <c r="M50" s="92">
        <v>8194</v>
      </c>
      <c r="N50" s="92">
        <v>16118.26</v>
      </c>
      <c r="O50" s="92">
        <f t="shared" si="2"/>
        <v>34293</v>
      </c>
      <c r="P50" s="92">
        <f t="shared" si="3"/>
        <v>26009.74</v>
      </c>
    </row>
    <row r="51" spans="1:16" ht="13.5" x14ac:dyDescent="0.2">
      <c r="A51" s="51">
        <v>44</v>
      </c>
      <c r="B51" s="52" t="s">
        <v>207</v>
      </c>
      <c r="C51" s="92">
        <v>120</v>
      </c>
      <c r="D51" s="92">
        <v>73</v>
      </c>
      <c r="E51" s="92">
        <v>11220</v>
      </c>
      <c r="F51" s="92">
        <v>4659</v>
      </c>
      <c r="G51" s="92">
        <v>0</v>
      </c>
      <c r="H51" s="92">
        <v>0</v>
      </c>
      <c r="I51" s="92">
        <v>864</v>
      </c>
      <c r="J51" s="92">
        <v>573</v>
      </c>
      <c r="K51" s="92">
        <v>0</v>
      </c>
      <c r="L51" s="92">
        <v>0</v>
      </c>
      <c r="M51" s="92">
        <v>26316</v>
      </c>
      <c r="N51" s="92">
        <v>8307</v>
      </c>
      <c r="O51" s="92">
        <f t="shared" si="2"/>
        <v>38520</v>
      </c>
      <c r="P51" s="92">
        <f t="shared" si="3"/>
        <v>13612</v>
      </c>
    </row>
    <row r="52" spans="1:16" ht="13.5" x14ac:dyDescent="0.2">
      <c r="A52" s="51">
        <v>45</v>
      </c>
      <c r="B52" s="52" t="s">
        <v>49</v>
      </c>
      <c r="C52" s="92">
        <v>2118</v>
      </c>
      <c r="D52" s="92">
        <v>1194.02</v>
      </c>
      <c r="E52" s="92">
        <v>13096</v>
      </c>
      <c r="F52" s="92">
        <v>16248.88</v>
      </c>
      <c r="G52" s="92">
        <v>3</v>
      </c>
      <c r="H52" s="92">
        <v>1.34</v>
      </c>
      <c r="I52" s="92">
        <v>918</v>
      </c>
      <c r="J52" s="92">
        <v>1004.08</v>
      </c>
      <c r="K52" s="92">
        <v>3</v>
      </c>
      <c r="L52" s="92">
        <v>0.18</v>
      </c>
      <c r="M52" s="92">
        <v>377</v>
      </c>
      <c r="N52" s="92">
        <v>1197.92</v>
      </c>
      <c r="O52" s="92">
        <f t="shared" si="2"/>
        <v>16515</v>
      </c>
      <c r="P52" s="92">
        <f t="shared" si="3"/>
        <v>19646.419999999998</v>
      </c>
    </row>
    <row r="53" spans="1:16" ht="13.5" x14ac:dyDescent="0.2">
      <c r="A53" s="202"/>
      <c r="B53" s="165" t="s">
        <v>308</v>
      </c>
      <c r="C53" s="201">
        <f>SUM(C50:C52)</f>
        <v>3716</v>
      </c>
      <c r="D53" s="201">
        <f t="shared" ref="D53:P53" si="8">SUM(D50:D52)</f>
        <v>1925.06</v>
      </c>
      <c r="E53" s="201">
        <f t="shared" si="8"/>
        <v>46500</v>
      </c>
      <c r="F53" s="201">
        <f t="shared" si="8"/>
        <v>29225.79</v>
      </c>
      <c r="G53" s="201">
        <f t="shared" si="8"/>
        <v>527</v>
      </c>
      <c r="H53" s="201">
        <f t="shared" si="8"/>
        <v>336.85999999999996</v>
      </c>
      <c r="I53" s="201">
        <f t="shared" si="8"/>
        <v>3695</v>
      </c>
      <c r="J53" s="201">
        <f t="shared" si="8"/>
        <v>2157.09</v>
      </c>
      <c r="K53" s="201">
        <f t="shared" si="8"/>
        <v>3</v>
      </c>
      <c r="L53" s="201">
        <f t="shared" si="8"/>
        <v>0.18</v>
      </c>
      <c r="M53" s="201">
        <f t="shared" si="8"/>
        <v>34887</v>
      </c>
      <c r="N53" s="201">
        <f t="shared" si="8"/>
        <v>25623.18</v>
      </c>
      <c r="O53" s="201">
        <f t="shared" si="8"/>
        <v>89328</v>
      </c>
      <c r="P53" s="201">
        <f t="shared" si="8"/>
        <v>59268.160000000003</v>
      </c>
    </row>
    <row r="54" spans="1:16" ht="13.5" x14ac:dyDescent="0.2">
      <c r="A54" s="51">
        <v>46</v>
      </c>
      <c r="B54" s="52" t="s">
        <v>299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f t="shared" si="2"/>
        <v>0</v>
      </c>
      <c r="P54" s="92">
        <f t="shared" si="3"/>
        <v>0</v>
      </c>
    </row>
    <row r="55" spans="1:16" ht="13.5" x14ac:dyDescent="0.2">
      <c r="A55" s="51">
        <v>47</v>
      </c>
      <c r="B55" s="52" t="s">
        <v>232</v>
      </c>
      <c r="C55" s="92">
        <v>1504</v>
      </c>
      <c r="D55" s="92">
        <v>357</v>
      </c>
      <c r="E55" s="92">
        <v>61533</v>
      </c>
      <c r="F55" s="92">
        <v>30651</v>
      </c>
      <c r="G55" s="92">
        <v>2614</v>
      </c>
      <c r="H55" s="92">
        <v>783</v>
      </c>
      <c r="I55" s="92">
        <v>2839</v>
      </c>
      <c r="J55" s="92">
        <v>1752</v>
      </c>
      <c r="K55" s="92">
        <v>0</v>
      </c>
      <c r="L55" s="92">
        <v>0</v>
      </c>
      <c r="M55" s="92">
        <v>11938</v>
      </c>
      <c r="N55" s="92">
        <v>7505</v>
      </c>
      <c r="O55" s="92">
        <f t="shared" si="2"/>
        <v>80428</v>
      </c>
      <c r="P55" s="92">
        <f t="shared" si="3"/>
        <v>41048</v>
      </c>
    </row>
    <row r="56" spans="1:16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f t="shared" si="2"/>
        <v>0</v>
      </c>
      <c r="P56" s="92">
        <f t="shared" si="3"/>
        <v>0</v>
      </c>
    </row>
    <row r="57" spans="1:16" ht="13.5" x14ac:dyDescent="0.2">
      <c r="A57" s="51">
        <v>49</v>
      </c>
      <c r="B57" s="52" t="s">
        <v>306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f t="shared" si="2"/>
        <v>0</v>
      </c>
      <c r="P57" s="92">
        <f t="shared" si="3"/>
        <v>0</v>
      </c>
    </row>
    <row r="58" spans="1:16" ht="13.5" x14ac:dyDescent="0.2">
      <c r="A58" s="202"/>
      <c r="B58" s="165" t="s">
        <v>301</v>
      </c>
      <c r="C58" s="201">
        <f>SUM(C54:C57)</f>
        <v>1504</v>
      </c>
      <c r="D58" s="201">
        <f t="shared" ref="D58:P58" si="9">SUM(D54:D57)</f>
        <v>357</v>
      </c>
      <c r="E58" s="201">
        <f t="shared" si="9"/>
        <v>61533</v>
      </c>
      <c r="F58" s="201">
        <f t="shared" si="9"/>
        <v>30651</v>
      </c>
      <c r="G58" s="201">
        <f t="shared" si="9"/>
        <v>2614</v>
      </c>
      <c r="H58" s="201">
        <f t="shared" si="9"/>
        <v>783</v>
      </c>
      <c r="I58" s="201">
        <f t="shared" si="9"/>
        <v>2839</v>
      </c>
      <c r="J58" s="201">
        <f t="shared" si="9"/>
        <v>1752</v>
      </c>
      <c r="K58" s="201">
        <f t="shared" si="9"/>
        <v>0</v>
      </c>
      <c r="L58" s="201">
        <f t="shared" si="9"/>
        <v>0</v>
      </c>
      <c r="M58" s="201">
        <f t="shared" si="9"/>
        <v>11938</v>
      </c>
      <c r="N58" s="201">
        <f t="shared" si="9"/>
        <v>7505</v>
      </c>
      <c r="O58" s="201">
        <f t="shared" si="9"/>
        <v>80428</v>
      </c>
      <c r="P58" s="201">
        <f t="shared" si="9"/>
        <v>41048</v>
      </c>
    </row>
    <row r="59" spans="1:16" ht="13.5" x14ac:dyDescent="0.2">
      <c r="A59" s="202"/>
      <c r="B59" s="165" t="s">
        <v>233</v>
      </c>
      <c r="C59" s="201">
        <f>C58+C53+C49+C27</f>
        <v>29194</v>
      </c>
      <c r="D59" s="201">
        <f t="shared" ref="D59:P59" si="10">D58+D53+D49+D27</f>
        <v>86051.88</v>
      </c>
      <c r="E59" s="201">
        <f t="shared" si="10"/>
        <v>380194</v>
      </c>
      <c r="F59" s="201">
        <f t="shared" si="10"/>
        <v>469399.78</v>
      </c>
      <c r="G59" s="201">
        <f t="shared" si="10"/>
        <v>8343</v>
      </c>
      <c r="H59" s="201">
        <f t="shared" si="10"/>
        <v>9569.17</v>
      </c>
      <c r="I59" s="201">
        <f t="shared" si="10"/>
        <v>45707</v>
      </c>
      <c r="J59" s="201">
        <f t="shared" si="10"/>
        <v>182347.38</v>
      </c>
      <c r="K59" s="201">
        <f t="shared" si="10"/>
        <v>580</v>
      </c>
      <c r="L59" s="201">
        <f t="shared" si="10"/>
        <v>3425.61</v>
      </c>
      <c r="M59" s="201">
        <f t="shared" si="10"/>
        <v>115735</v>
      </c>
      <c r="N59" s="201">
        <f t="shared" si="10"/>
        <v>280395.35000000003</v>
      </c>
      <c r="O59" s="201">
        <f t="shared" si="10"/>
        <v>579753</v>
      </c>
      <c r="P59" s="201">
        <f t="shared" si="10"/>
        <v>1031189.1699999999</v>
      </c>
    </row>
    <row r="61" spans="1:16" x14ac:dyDescent="0.2">
      <c r="H61" s="4" t="s">
        <v>1094</v>
      </c>
    </row>
  </sheetData>
  <mergeCells count="12"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</mergeCells>
  <conditionalFormatting sqref="M3">
    <cfRule type="cellIs" dxfId="3" priority="7" operator="lessThan">
      <formula>0</formula>
    </cfRule>
  </conditionalFormatting>
  <pageMargins left="0.7" right="0.2" top="0.5" bottom="0.5" header="0.3" footer="0.3"/>
  <pageSetup paperSize="9" scale="6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4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H61" sqref="H61"/>
    </sheetView>
  </sheetViews>
  <sheetFormatPr defaultColWidth="9.140625" defaultRowHeight="12.75" x14ac:dyDescent="0.2"/>
  <cols>
    <col min="1" max="1" width="4.85546875" style="102" customWidth="1"/>
    <col min="2" max="2" width="24.42578125" style="102" bestFit="1" customWidth="1"/>
    <col min="3" max="3" width="9.42578125" style="104" bestFit="1" customWidth="1"/>
    <col min="4" max="4" width="9.140625" style="104" customWidth="1"/>
    <col min="5" max="5" width="9.42578125" style="104" bestFit="1" customWidth="1"/>
    <col min="6" max="6" width="11.5703125" style="104" bestFit="1" customWidth="1"/>
    <col min="7" max="7" width="9.42578125" style="104" bestFit="1" customWidth="1"/>
    <col min="8" max="8" width="10.5703125" style="104" bestFit="1" customWidth="1"/>
    <col min="9" max="9" width="9.42578125" style="104" bestFit="1" customWidth="1"/>
    <col min="10" max="10" width="9.140625" style="104" customWidth="1"/>
    <col min="11" max="11" width="9.42578125" style="104" bestFit="1" customWidth="1"/>
    <col min="12" max="12" width="8.140625" style="104" customWidth="1"/>
    <col min="13" max="13" width="9.42578125" style="104" bestFit="1" customWidth="1"/>
    <col min="14" max="14" width="9.140625" style="104" customWidth="1"/>
    <col min="15" max="15" width="9.42578125" style="104" bestFit="1" customWidth="1"/>
    <col min="16" max="16" width="9.85546875" style="104" customWidth="1"/>
    <col min="17" max="16384" width="9.140625" style="102"/>
  </cols>
  <sheetData>
    <row r="1" spans="1:16" ht="15.75" customHeight="1" x14ac:dyDescent="0.2">
      <c r="A1" s="524" t="s">
        <v>756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</row>
    <row r="2" spans="1:16" ht="14.25" x14ac:dyDescent="0.2">
      <c r="A2" s="42" t="s">
        <v>111</v>
      </c>
      <c r="B2" s="42"/>
      <c r="C2" s="98"/>
      <c r="D2" s="98"/>
      <c r="E2" s="98"/>
      <c r="F2" s="98"/>
    </row>
    <row r="3" spans="1:16" ht="15" customHeight="1" x14ac:dyDescent="0.2">
      <c r="A3" s="31"/>
      <c r="B3" s="399" t="s">
        <v>12</v>
      </c>
      <c r="C3" s="399"/>
      <c r="D3" s="399"/>
      <c r="M3" s="526" t="s">
        <v>173</v>
      </c>
      <c r="N3" s="526"/>
    </row>
    <row r="4" spans="1:16" x14ac:dyDescent="0.2">
      <c r="A4" s="528" t="s">
        <v>208</v>
      </c>
      <c r="B4" s="528" t="s">
        <v>3</v>
      </c>
      <c r="C4" s="531" t="s">
        <v>27</v>
      </c>
      <c r="D4" s="532"/>
      <c r="E4" s="527" t="s">
        <v>170</v>
      </c>
      <c r="F4" s="527"/>
      <c r="G4" s="531" t="s">
        <v>28</v>
      </c>
      <c r="H4" s="532"/>
      <c r="I4" s="527" t="s">
        <v>26</v>
      </c>
      <c r="J4" s="527"/>
      <c r="K4" s="531" t="s">
        <v>171</v>
      </c>
      <c r="L4" s="532"/>
      <c r="M4" s="527" t="s">
        <v>29</v>
      </c>
      <c r="N4" s="527"/>
      <c r="O4" s="527" t="s">
        <v>0</v>
      </c>
      <c r="P4" s="527"/>
    </row>
    <row r="5" spans="1:16" ht="13.5" x14ac:dyDescent="0.2">
      <c r="A5" s="529"/>
      <c r="B5" s="530"/>
      <c r="C5" s="121" t="s">
        <v>30</v>
      </c>
      <c r="D5" s="121" t="s">
        <v>17</v>
      </c>
      <c r="E5" s="121" t="s">
        <v>30</v>
      </c>
      <c r="F5" s="121" t="s">
        <v>17</v>
      </c>
      <c r="G5" s="121" t="s">
        <v>30</v>
      </c>
      <c r="H5" s="121" t="s">
        <v>17</v>
      </c>
      <c r="I5" s="121" t="s">
        <v>30</v>
      </c>
      <c r="J5" s="121" t="s">
        <v>17</v>
      </c>
      <c r="K5" s="121" t="s">
        <v>30</v>
      </c>
      <c r="L5" s="121" t="s">
        <v>17</v>
      </c>
      <c r="M5" s="121" t="s">
        <v>30</v>
      </c>
      <c r="N5" s="121" t="s">
        <v>17</v>
      </c>
      <c r="O5" s="122" t="s">
        <v>22</v>
      </c>
      <c r="P5" s="122" t="s">
        <v>23</v>
      </c>
    </row>
    <row r="6" spans="1:16" ht="15" customHeight="1" x14ac:dyDescent="0.2">
      <c r="A6" s="51">
        <v>1</v>
      </c>
      <c r="B6" s="52" t="s">
        <v>52</v>
      </c>
      <c r="C6" s="92">
        <v>246</v>
      </c>
      <c r="D6" s="92">
        <v>1025</v>
      </c>
      <c r="E6" s="92">
        <v>506</v>
      </c>
      <c r="F6" s="92">
        <v>1396</v>
      </c>
      <c r="G6" s="92">
        <v>0</v>
      </c>
      <c r="H6" s="92">
        <v>0</v>
      </c>
      <c r="I6" s="92">
        <v>95</v>
      </c>
      <c r="J6" s="92">
        <v>658</v>
      </c>
      <c r="K6" s="92">
        <v>0</v>
      </c>
      <c r="L6" s="92">
        <v>0</v>
      </c>
      <c r="M6" s="92">
        <v>98</v>
      </c>
      <c r="N6" s="92">
        <v>769</v>
      </c>
      <c r="O6" s="92">
        <f t="shared" ref="O6" si="0">C6+E6+G6+I6+K6+M6</f>
        <v>945</v>
      </c>
      <c r="P6" s="92">
        <f t="shared" ref="P6" si="1">D6+F6+H6+J6+L6+N6</f>
        <v>3848</v>
      </c>
    </row>
    <row r="7" spans="1:16" ht="13.5" x14ac:dyDescent="0.2">
      <c r="A7" s="51">
        <v>2</v>
      </c>
      <c r="B7" s="52" t="s">
        <v>53</v>
      </c>
      <c r="C7" s="92">
        <v>9</v>
      </c>
      <c r="D7" s="92">
        <v>17</v>
      </c>
      <c r="E7" s="92">
        <v>45</v>
      </c>
      <c r="F7" s="92">
        <v>147</v>
      </c>
      <c r="G7" s="92">
        <v>0</v>
      </c>
      <c r="H7" s="92">
        <v>0</v>
      </c>
      <c r="I7" s="92">
        <v>37</v>
      </c>
      <c r="J7" s="92">
        <v>112</v>
      </c>
      <c r="K7" s="92">
        <v>0</v>
      </c>
      <c r="L7" s="92">
        <v>0</v>
      </c>
      <c r="M7" s="92">
        <v>41</v>
      </c>
      <c r="N7" s="92">
        <v>275</v>
      </c>
      <c r="O7" s="92">
        <f t="shared" ref="O7:O57" si="2">C7+E7+G7+I7+K7+M7</f>
        <v>132</v>
      </c>
      <c r="P7" s="92">
        <f t="shared" ref="P7:P57" si="3">D7+F7+H7+J7+L7+N7</f>
        <v>551</v>
      </c>
    </row>
    <row r="8" spans="1:16" ht="13.5" x14ac:dyDescent="0.2">
      <c r="A8" s="51">
        <v>3</v>
      </c>
      <c r="B8" s="52" t="s">
        <v>54</v>
      </c>
      <c r="C8" s="92">
        <v>59</v>
      </c>
      <c r="D8" s="92">
        <v>179</v>
      </c>
      <c r="E8" s="92">
        <v>215</v>
      </c>
      <c r="F8" s="92">
        <v>551</v>
      </c>
      <c r="G8" s="92">
        <v>14</v>
      </c>
      <c r="H8" s="92">
        <v>32</v>
      </c>
      <c r="I8" s="92">
        <v>151</v>
      </c>
      <c r="J8" s="92">
        <v>758</v>
      </c>
      <c r="K8" s="92">
        <v>0</v>
      </c>
      <c r="L8" s="92">
        <v>0</v>
      </c>
      <c r="M8" s="92">
        <v>398</v>
      </c>
      <c r="N8" s="92">
        <v>2884</v>
      </c>
      <c r="O8" s="92">
        <f t="shared" si="2"/>
        <v>837</v>
      </c>
      <c r="P8" s="92">
        <f t="shared" si="3"/>
        <v>4404</v>
      </c>
    </row>
    <row r="9" spans="1:16" ht="13.5" x14ac:dyDescent="0.2">
      <c r="A9" s="51">
        <v>4</v>
      </c>
      <c r="B9" s="52" t="s">
        <v>55</v>
      </c>
      <c r="C9" s="92">
        <v>182</v>
      </c>
      <c r="D9" s="92">
        <v>16489</v>
      </c>
      <c r="E9" s="92">
        <v>8573</v>
      </c>
      <c r="F9" s="92">
        <v>16511</v>
      </c>
      <c r="G9" s="92">
        <v>6</v>
      </c>
      <c r="H9" s="92">
        <v>31</v>
      </c>
      <c r="I9" s="92">
        <v>306</v>
      </c>
      <c r="J9" s="92">
        <v>5912</v>
      </c>
      <c r="K9" s="92">
        <v>1</v>
      </c>
      <c r="L9" s="92">
        <v>5</v>
      </c>
      <c r="M9" s="92">
        <v>160</v>
      </c>
      <c r="N9" s="92">
        <v>953</v>
      </c>
      <c r="O9" s="92">
        <f t="shared" si="2"/>
        <v>9228</v>
      </c>
      <c r="P9" s="92">
        <f t="shared" si="3"/>
        <v>39901</v>
      </c>
    </row>
    <row r="10" spans="1:16" ht="13.5" x14ac:dyDescent="0.2">
      <c r="A10" s="51">
        <v>5</v>
      </c>
      <c r="B10" s="52" t="s">
        <v>56</v>
      </c>
      <c r="C10" s="92">
        <v>12</v>
      </c>
      <c r="D10" s="92">
        <v>27</v>
      </c>
      <c r="E10" s="92">
        <v>698</v>
      </c>
      <c r="F10" s="92">
        <v>1128</v>
      </c>
      <c r="G10" s="92">
        <v>0</v>
      </c>
      <c r="H10" s="92">
        <v>0</v>
      </c>
      <c r="I10" s="92">
        <v>235</v>
      </c>
      <c r="J10" s="92">
        <v>451</v>
      </c>
      <c r="K10" s="92">
        <v>0</v>
      </c>
      <c r="L10" s="92">
        <v>0</v>
      </c>
      <c r="M10" s="92">
        <v>1583</v>
      </c>
      <c r="N10" s="92">
        <v>2541</v>
      </c>
      <c r="O10" s="92">
        <f t="shared" si="2"/>
        <v>2528</v>
      </c>
      <c r="P10" s="92">
        <f t="shared" si="3"/>
        <v>4147</v>
      </c>
    </row>
    <row r="11" spans="1:16" ht="13.5" x14ac:dyDescent="0.2">
      <c r="A11" s="51">
        <v>6</v>
      </c>
      <c r="B11" s="52" t="s">
        <v>57</v>
      </c>
      <c r="C11" s="92">
        <v>52</v>
      </c>
      <c r="D11" s="92">
        <v>187</v>
      </c>
      <c r="E11" s="92">
        <v>210</v>
      </c>
      <c r="F11" s="92">
        <v>731</v>
      </c>
      <c r="G11" s="92">
        <v>3</v>
      </c>
      <c r="H11" s="92">
        <v>5</v>
      </c>
      <c r="I11" s="92">
        <v>47</v>
      </c>
      <c r="J11" s="92">
        <v>193</v>
      </c>
      <c r="K11" s="92">
        <v>0</v>
      </c>
      <c r="L11" s="92">
        <v>0</v>
      </c>
      <c r="M11" s="92">
        <v>53</v>
      </c>
      <c r="N11" s="92">
        <v>154</v>
      </c>
      <c r="O11" s="92">
        <f t="shared" si="2"/>
        <v>365</v>
      </c>
      <c r="P11" s="92">
        <f t="shared" si="3"/>
        <v>1270</v>
      </c>
    </row>
    <row r="12" spans="1:16" ht="13.5" x14ac:dyDescent="0.2">
      <c r="A12" s="51">
        <v>7</v>
      </c>
      <c r="B12" s="52" t="s">
        <v>58</v>
      </c>
      <c r="C12" s="92">
        <v>44</v>
      </c>
      <c r="D12" s="92">
        <v>55</v>
      </c>
      <c r="E12" s="92">
        <v>1055</v>
      </c>
      <c r="F12" s="92">
        <v>706</v>
      </c>
      <c r="G12" s="92">
        <v>0</v>
      </c>
      <c r="H12" s="92">
        <v>0</v>
      </c>
      <c r="I12" s="92">
        <v>784</v>
      </c>
      <c r="J12" s="92">
        <v>858</v>
      </c>
      <c r="K12" s="92">
        <v>0</v>
      </c>
      <c r="L12" s="92">
        <v>0</v>
      </c>
      <c r="M12" s="92">
        <v>126</v>
      </c>
      <c r="N12" s="92">
        <v>1752</v>
      </c>
      <c r="O12" s="92">
        <f t="shared" si="2"/>
        <v>2009</v>
      </c>
      <c r="P12" s="92">
        <f t="shared" si="3"/>
        <v>3371</v>
      </c>
    </row>
    <row r="13" spans="1:16" ht="13.5" x14ac:dyDescent="0.2">
      <c r="A13" s="51">
        <v>8</v>
      </c>
      <c r="B13" s="52" t="s">
        <v>45</v>
      </c>
      <c r="C13" s="92">
        <v>19</v>
      </c>
      <c r="D13" s="92">
        <v>42.24</v>
      </c>
      <c r="E13" s="92">
        <v>135</v>
      </c>
      <c r="F13" s="92">
        <v>353.3</v>
      </c>
      <c r="G13" s="92">
        <v>10</v>
      </c>
      <c r="H13" s="92">
        <v>49.39</v>
      </c>
      <c r="I13" s="92">
        <v>33</v>
      </c>
      <c r="J13" s="92">
        <v>85.55</v>
      </c>
      <c r="K13" s="92">
        <v>0</v>
      </c>
      <c r="L13" s="92">
        <v>0</v>
      </c>
      <c r="M13" s="92">
        <v>99</v>
      </c>
      <c r="N13" s="92">
        <v>350.23</v>
      </c>
      <c r="O13" s="92">
        <f t="shared" si="2"/>
        <v>296</v>
      </c>
      <c r="P13" s="92">
        <f t="shared" si="3"/>
        <v>880.71</v>
      </c>
    </row>
    <row r="14" spans="1:16" ht="13.5" x14ac:dyDescent="0.2">
      <c r="A14" s="51">
        <v>9</v>
      </c>
      <c r="B14" s="52" t="s">
        <v>46</v>
      </c>
      <c r="C14" s="92">
        <v>5</v>
      </c>
      <c r="D14" s="92">
        <v>9</v>
      </c>
      <c r="E14" s="92">
        <v>212</v>
      </c>
      <c r="F14" s="92">
        <v>848</v>
      </c>
      <c r="G14" s="92">
        <v>0</v>
      </c>
      <c r="H14" s="92">
        <v>0</v>
      </c>
      <c r="I14" s="92">
        <v>32</v>
      </c>
      <c r="J14" s="92">
        <v>195</v>
      </c>
      <c r="K14" s="92">
        <v>1</v>
      </c>
      <c r="L14" s="92">
        <v>1</v>
      </c>
      <c r="M14" s="92">
        <v>77</v>
      </c>
      <c r="N14" s="92">
        <v>406</v>
      </c>
      <c r="O14" s="92">
        <f t="shared" si="2"/>
        <v>327</v>
      </c>
      <c r="P14" s="92">
        <f t="shared" si="3"/>
        <v>1459</v>
      </c>
    </row>
    <row r="15" spans="1:16" ht="13.5" x14ac:dyDescent="0.2">
      <c r="A15" s="51">
        <v>10</v>
      </c>
      <c r="B15" s="52" t="s">
        <v>78</v>
      </c>
      <c r="C15" s="92">
        <v>80</v>
      </c>
      <c r="D15" s="92">
        <v>515</v>
      </c>
      <c r="E15" s="92">
        <v>3241</v>
      </c>
      <c r="F15" s="92">
        <v>7624</v>
      </c>
      <c r="G15" s="92">
        <v>4</v>
      </c>
      <c r="H15" s="92">
        <v>30</v>
      </c>
      <c r="I15" s="92">
        <v>174</v>
      </c>
      <c r="J15" s="92">
        <v>1889</v>
      </c>
      <c r="K15" s="92">
        <v>8</v>
      </c>
      <c r="L15" s="92">
        <v>80</v>
      </c>
      <c r="M15" s="92">
        <v>636</v>
      </c>
      <c r="N15" s="92">
        <v>11415</v>
      </c>
      <c r="O15" s="92">
        <f t="shared" si="2"/>
        <v>4143</v>
      </c>
      <c r="P15" s="92">
        <f t="shared" si="3"/>
        <v>21553</v>
      </c>
    </row>
    <row r="16" spans="1:16" ht="13.5" x14ac:dyDescent="0.2">
      <c r="A16" s="51">
        <v>11</v>
      </c>
      <c r="B16" s="52" t="s">
        <v>59</v>
      </c>
      <c r="C16" s="92">
        <v>0</v>
      </c>
      <c r="D16" s="92">
        <v>0</v>
      </c>
      <c r="E16" s="92">
        <v>35</v>
      </c>
      <c r="F16" s="92">
        <v>83</v>
      </c>
      <c r="G16" s="92">
        <v>0</v>
      </c>
      <c r="H16" s="92">
        <v>0</v>
      </c>
      <c r="I16" s="92">
        <v>16</v>
      </c>
      <c r="J16" s="92">
        <v>83</v>
      </c>
      <c r="K16" s="92">
        <v>0</v>
      </c>
      <c r="L16" s="92">
        <v>0</v>
      </c>
      <c r="M16" s="92">
        <v>0</v>
      </c>
      <c r="N16" s="92">
        <v>0</v>
      </c>
      <c r="O16" s="92">
        <f t="shared" si="2"/>
        <v>51</v>
      </c>
      <c r="P16" s="92">
        <f t="shared" si="3"/>
        <v>166</v>
      </c>
    </row>
    <row r="17" spans="1:16" ht="13.5" x14ac:dyDescent="0.2">
      <c r="A17" s="51">
        <v>12</v>
      </c>
      <c r="B17" s="52" t="s">
        <v>60</v>
      </c>
      <c r="C17" s="92">
        <v>0</v>
      </c>
      <c r="D17" s="92">
        <v>0</v>
      </c>
      <c r="E17" s="92">
        <v>40</v>
      </c>
      <c r="F17" s="92">
        <v>97.84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32</v>
      </c>
      <c r="N17" s="92">
        <v>107.97</v>
      </c>
      <c r="O17" s="92">
        <f t="shared" si="2"/>
        <v>72</v>
      </c>
      <c r="P17" s="92">
        <f t="shared" si="3"/>
        <v>205.81</v>
      </c>
    </row>
    <row r="18" spans="1:16" ht="13.5" x14ac:dyDescent="0.2">
      <c r="A18" s="51">
        <v>13</v>
      </c>
      <c r="B18" s="52" t="s">
        <v>190</v>
      </c>
      <c r="C18" s="92">
        <v>14</v>
      </c>
      <c r="D18" s="92">
        <v>87</v>
      </c>
      <c r="E18" s="92">
        <v>188</v>
      </c>
      <c r="F18" s="92">
        <v>441</v>
      </c>
      <c r="G18" s="92">
        <v>0</v>
      </c>
      <c r="H18" s="92">
        <v>0</v>
      </c>
      <c r="I18" s="92">
        <v>29</v>
      </c>
      <c r="J18" s="92">
        <v>302</v>
      </c>
      <c r="K18" s="92">
        <v>0</v>
      </c>
      <c r="L18" s="92">
        <v>0</v>
      </c>
      <c r="M18" s="92">
        <v>13</v>
      </c>
      <c r="N18" s="92">
        <v>87</v>
      </c>
      <c r="O18" s="92">
        <f t="shared" si="2"/>
        <v>244</v>
      </c>
      <c r="P18" s="92">
        <f t="shared" si="3"/>
        <v>917</v>
      </c>
    </row>
    <row r="19" spans="1:16" ht="13.5" x14ac:dyDescent="0.2">
      <c r="A19" s="51">
        <v>14</v>
      </c>
      <c r="B19" s="52" t="s">
        <v>191</v>
      </c>
      <c r="C19" s="92">
        <v>17</v>
      </c>
      <c r="D19" s="92">
        <v>46.37</v>
      </c>
      <c r="E19" s="92">
        <v>57</v>
      </c>
      <c r="F19" s="92">
        <v>327.54000000000002</v>
      </c>
      <c r="G19" s="92">
        <v>0</v>
      </c>
      <c r="H19" s="92">
        <v>0</v>
      </c>
      <c r="I19" s="92">
        <v>54</v>
      </c>
      <c r="J19" s="92">
        <v>410.23</v>
      </c>
      <c r="K19" s="92">
        <v>0</v>
      </c>
      <c r="L19" s="92">
        <v>0</v>
      </c>
      <c r="M19" s="92">
        <v>9</v>
      </c>
      <c r="N19" s="92">
        <v>42</v>
      </c>
      <c r="O19" s="92">
        <f t="shared" si="2"/>
        <v>137</v>
      </c>
      <c r="P19" s="92">
        <f t="shared" si="3"/>
        <v>826.1400000000001</v>
      </c>
    </row>
    <row r="20" spans="1:16" ht="13.5" x14ac:dyDescent="0.2">
      <c r="A20" s="51">
        <v>15</v>
      </c>
      <c r="B20" s="52" t="s">
        <v>61</v>
      </c>
      <c r="C20" s="92">
        <v>180</v>
      </c>
      <c r="D20" s="92">
        <v>500</v>
      </c>
      <c r="E20" s="92">
        <v>2933</v>
      </c>
      <c r="F20" s="92">
        <v>8774.16</v>
      </c>
      <c r="G20" s="92">
        <v>17</v>
      </c>
      <c r="H20" s="92">
        <v>56.99</v>
      </c>
      <c r="I20" s="92">
        <v>499</v>
      </c>
      <c r="J20" s="92">
        <v>9251.8799999999992</v>
      </c>
      <c r="K20" s="92">
        <v>2</v>
      </c>
      <c r="L20" s="92">
        <v>1.62</v>
      </c>
      <c r="M20" s="92">
        <v>898</v>
      </c>
      <c r="N20" s="92">
        <v>7363.78</v>
      </c>
      <c r="O20" s="92">
        <f t="shared" si="2"/>
        <v>4529</v>
      </c>
      <c r="P20" s="92">
        <f t="shared" si="3"/>
        <v>25948.429999999997</v>
      </c>
    </row>
    <row r="21" spans="1:16" ht="13.5" x14ac:dyDescent="0.2">
      <c r="A21" s="51">
        <v>16</v>
      </c>
      <c r="B21" s="52" t="s">
        <v>67</v>
      </c>
      <c r="C21" s="92">
        <v>239</v>
      </c>
      <c r="D21" s="92">
        <v>435</v>
      </c>
      <c r="E21" s="92">
        <v>514</v>
      </c>
      <c r="F21" s="92">
        <v>738</v>
      </c>
      <c r="G21" s="92">
        <v>19</v>
      </c>
      <c r="H21" s="92">
        <v>57</v>
      </c>
      <c r="I21" s="92">
        <v>132</v>
      </c>
      <c r="J21" s="92">
        <v>272</v>
      </c>
      <c r="K21" s="92">
        <v>0</v>
      </c>
      <c r="L21" s="92">
        <v>0</v>
      </c>
      <c r="M21" s="92">
        <v>427</v>
      </c>
      <c r="N21" s="92">
        <v>892</v>
      </c>
      <c r="O21" s="92">
        <f t="shared" si="2"/>
        <v>1331</v>
      </c>
      <c r="P21" s="92">
        <f t="shared" si="3"/>
        <v>2394</v>
      </c>
    </row>
    <row r="22" spans="1:16" ht="13.5" x14ac:dyDescent="0.2">
      <c r="A22" s="51">
        <v>17</v>
      </c>
      <c r="B22" s="52" t="s">
        <v>62</v>
      </c>
      <c r="C22" s="92">
        <v>43</v>
      </c>
      <c r="D22" s="92">
        <v>115</v>
      </c>
      <c r="E22" s="92">
        <v>108</v>
      </c>
      <c r="F22" s="92">
        <v>923</v>
      </c>
      <c r="G22" s="92">
        <v>2541</v>
      </c>
      <c r="H22" s="92">
        <v>41</v>
      </c>
      <c r="I22" s="92">
        <v>129</v>
      </c>
      <c r="J22" s="92">
        <v>470</v>
      </c>
      <c r="K22" s="92">
        <v>0</v>
      </c>
      <c r="L22" s="92">
        <v>0</v>
      </c>
      <c r="M22" s="92">
        <v>153</v>
      </c>
      <c r="N22" s="92">
        <v>1320</v>
      </c>
      <c r="O22" s="92">
        <f t="shared" si="2"/>
        <v>2974</v>
      </c>
      <c r="P22" s="92">
        <f t="shared" si="3"/>
        <v>2869</v>
      </c>
    </row>
    <row r="23" spans="1:16" ht="13.5" x14ac:dyDescent="0.2">
      <c r="A23" s="51">
        <v>18</v>
      </c>
      <c r="B23" s="52" t="s">
        <v>192</v>
      </c>
      <c r="C23" s="92">
        <v>9</v>
      </c>
      <c r="D23" s="92">
        <v>25</v>
      </c>
      <c r="E23" s="92">
        <v>65</v>
      </c>
      <c r="F23" s="92">
        <v>135</v>
      </c>
      <c r="G23" s="92">
        <v>0</v>
      </c>
      <c r="H23" s="92">
        <v>0</v>
      </c>
      <c r="I23" s="92">
        <v>29</v>
      </c>
      <c r="J23" s="92">
        <v>89</v>
      </c>
      <c r="K23" s="92">
        <v>0</v>
      </c>
      <c r="L23" s="92">
        <v>0</v>
      </c>
      <c r="M23" s="92">
        <v>67</v>
      </c>
      <c r="N23" s="92">
        <v>171</v>
      </c>
      <c r="O23" s="92">
        <f t="shared" si="2"/>
        <v>170</v>
      </c>
      <c r="P23" s="92">
        <f t="shared" si="3"/>
        <v>420</v>
      </c>
    </row>
    <row r="24" spans="1:16" ht="13.5" x14ac:dyDescent="0.2">
      <c r="A24" s="51">
        <v>19</v>
      </c>
      <c r="B24" s="52" t="s">
        <v>63</v>
      </c>
      <c r="C24" s="92">
        <v>52</v>
      </c>
      <c r="D24" s="92">
        <v>337</v>
      </c>
      <c r="E24" s="92">
        <v>557</v>
      </c>
      <c r="F24" s="92">
        <v>1734</v>
      </c>
      <c r="G24" s="92">
        <v>1</v>
      </c>
      <c r="H24" s="92">
        <v>1</v>
      </c>
      <c r="I24" s="92">
        <v>35</v>
      </c>
      <c r="J24" s="92">
        <v>241</v>
      </c>
      <c r="K24" s="92">
        <v>0</v>
      </c>
      <c r="L24" s="92">
        <v>0</v>
      </c>
      <c r="M24" s="92">
        <v>94</v>
      </c>
      <c r="N24" s="92">
        <v>707</v>
      </c>
      <c r="O24" s="92">
        <f t="shared" si="2"/>
        <v>739</v>
      </c>
      <c r="P24" s="92">
        <f t="shared" si="3"/>
        <v>3020</v>
      </c>
    </row>
    <row r="25" spans="1:16" ht="13.5" x14ac:dyDescent="0.2">
      <c r="A25" s="51">
        <v>20</v>
      </c>
      <c r="B25" s="52" t="s">
        <v>64</v>
      </c>
      <c r="C25" s="92">
        <v>5</v>
      </c>
      <c r="D25" s="92">
        <v>19</v>
      </c>
      <c r="E25" s="92">
        <v>20</v>
      </c>
      <c r="F25" s="92">
        <v>64</v>
      </c>
      <c r="G25" s="92">
        <v>0</v>
      </c>
      <c r="H25" s="92">
        <v>0</v>
      </c>
      <c r="I25" s="92">
        <v>8</v>
      </c>
      <c r="J25" s="92">
        <v>60.31</v>
      </c>
      <c r="K25" s="92">
        <v>0</v>
      </c>
      <c r="L25" s="92">
        <v>0</v>
      </c>
      <c r="M25" s="92">
        <v>0</v>
      </c>
      <c r="N25" s="92">
        <v>0</v>
      </c>
      <c r="O25" s="92">
        <f t="shared" si="2"/>
        <v>33</v>
      </c>
      <c r="P25" s="92">
        <f t="shared" si="3"/>
        <v>143.31</v>
      </c>
    </row>
    <row r="26" spans="1:16" ht="13.5" x14ac:dyDescent="0.2">
      <c r="A26" s="51">
        <v>21</v>
      </c>
      <c r="B26" s="52" t="s">
        <v>47</v>
      </c>
      <c r="C26" s="92">
        <v>150</v>
      </c>
      <c r="D26" s="92">
        <v>511</v>
      </c>
      <c r="E26" s="92">
        <v>994</v>
      </c>
      <c r="F26" s="92">
        <v>223</v>
      </c>
      <c r="G26" s="92">
        <v>4</v>
      </c>
      <c r="H26" s="92">
        <v>0.37</v>
      </c>
      <c r="I26" s="92">
        <v>226</v>
      </c>
      <c r="J26" s="92">
        <v>1370</v>
      </c>
      <c r="K26" s="92">
        <v>2</v>
      </c>
      <c r="L26" s="92">
        <v>5</v>
      </c>
      <c r="M26" s="92">
        <v>553</v>
      </c>
      <c r="N26" s="92">
        <v>3367</v>
      </c>
      <c r="O26" s="92">
        <f t="shared" si="2"/>
        <v>1929</v>
      </c>
      <c r="P26" s="92">
        <f t="shared" si="3"/>
        <v>5476.37</v>
      </c>
    </row>
    <row r="27" spans="1:16" ht="13.5" x14ac:dyDescent="0.2">
      <c r="A27" s="202"/>
      <c r="B27" s="165" t="s">
        <v>307</v>
      </c>
      <c r="C27" s="201">
        <f>SUM(C6:C26)</f>
        <v>1417</v>
      </c>
      <c r="D27" s="201">
        <f t="shared" ref="D27:P27" si="4">SUM(D6:D26)</f>
        <v>20620.61</v>
      </c>
      <c r="E27" s="201">
        <f t="shared" si="4"/>
        <v>20401</v>
      </c>
      <c r="F27" s="201">
        <f t="shared" si="4"/>
        <v>43535.839999999997</v>
      </c>
      <c r="G27" s="201">
        <f t="shared" si="4"/>
        <v>2619</v>
      </c>
      <c r="H27" s="201">
        <f t="shared" si="4"/>
        <v>303.75</v>
      </c>
      <c r="I27" s="201">
        <f t="shared" si="4"/>
        <v>3051</v>
      </c>
      <c r="J27" s="201">
        <f t="shared" si="4"/>
        <v>23660.969999999998</v>
      </c>
      <c r="K27" s="201">
        <f t="shared" si="4"/>
        <v>14</v>
      </c>
      <c r="L27" s="201">
        <f t="shared" si="4"/>
        <v>92.62</v>
      </c>
      <c r="M27" s="201">
        <f t="shared" si="4"/>
        <v>5517</v>
      </c>
      <c r="N27" s="201">
        <f t="shared" si="4"/>
        <v>35556.979999999996</v>
      </c>
      <c r="O27" s="201">
        <f t="shared" si="4"/>
        <v>33019</v>
      </c>
      <c r="P27" s="201">
        <f t="shared" si="4"/>
        <v>123770.76999999997</v>
      </c>
    </row>
    <row r="28" spans="1:16" ht="13.5" x14ac:dyDescent="0.2">
      <c r="A28" s="51">
        <v>22</v>
      </c>
      <c r="B28" s="52" t="s">
        <v>44</v>
      </c>
      <c r="C28" s="92">
        <v>14</v>
      </c>
      <c r="D28" s="92">
        <v>128.66999999999999</v>
      </c>
      <c r="E28" s="92">
        <v>869</v>
      </c>
      <c r="F28" s="92">
        <v>2388.0700000000002</v>
      </c>
      <c r="G28" s="92">
        <v>1</v>
      </c>
      <c r="H28" s="92">
        <v>0</v>
      </c>
      <c r="I28" s="92">
        <v>193</v>
      </c>
      <c r="J28" s="92">
        <v>992.02</v>
      </c>
      <c r="K28" s="92">
        <v>0</v>
      </c>
      <c r="L28" s="92">
        <v>0</v>
      </c>
      <c r="M28" s="92">
        <v>0</v>
      </c>
      <c r="N28" s="92">
        <v>0</v>
      </c>
      <c r="O28" s="92">
        <f t="shared" si="2"/>
        <v>1077</v>
      </c>
      <c r="P28" s="92">
        <f t="shared" si="3"/>
        <v>3508.76</v>
      </c>
    </row>
    <row r="29" spans="1:16" ht="13.5" x14ac:dyDescent="0.2">
      <c r="A29" s="51">
        <v>23</v>
      </c>
      <c r="B29" s="52" t="s">
        <v>193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f t="shared" si="2"/>
        <v>0</v>
      </c>
      <c r="P29" s="92">
        <f t="shared" si="3"/>
        <v>0</v>
      </c>
    </row>
    <row r="30" spans="1:16" ht="13.5" x14ac:dyDescent="0.2">
      <c r="A30" s="51">
        <v>24</v>
      </c>
      <c r="B30" s="52" t="s">
        <v>194</v>
      </c>
      <c r="C30" s="92">
        <v>1</v>
      </c>
      <c r="D30" s="92">
        <v>1.4</v>
      </c>
      <c r="E30" s="92">
        <v>3</v>
      </c>
      <c r="F30" s="92">
        <v>4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4</v>
      </c>
      <c r="N30" s="92">
        <v>12</v>
      </c>
      <c r="O30" s="92">
        <f t="shared" si="2"/>
        <v>8</v>
      </c>
      <c r="P30" s="92">
        <f t="shared" si="3"/>
        <v>17.399999999999999</v>
      </c>
    </row>
    <row r="31" spans="1:16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f t="shared" si="2"/>
        <v>0</v>
      </c>
      <c r="P31" s="92">
        <f t="shared" si="3"/>
        <v>0</v>
      </c>
    </row>
    <row r="32" spans="1:16" ht="13.5" x14ac:dyDescent="0.2">
      <c r="A32" s="51">
        <v>26</v>
      </c>
      <c r="B32" s="52" t="s">
        <v>195</v>
      </c>
      <c r="C32" s="92">
        <v>2</v>
      </c>
      <c r="D32" s="92">
        <v>1</v>
      </c>
      <c r="E32" s="92">
        <v>564</v>
      </c>
      <c r="F32" s="92">
        <v>427</v>
      </c>
      <c r="G32" s="92">
        <v>2</v>
      </c>
      <c r="H32" s="92">
        <v>1</v>
      </c>
      <c r="I32" s="92">
        <v>3</v>
      </c>
      <c r="J32" s="92">
        <v>4</v>
      </c>
      <c r="K32" s="92">
        <v>0</v>
      </c>
      <c r="L32" s="92">
        <v>0</v>
      </c>
      <c r="M32" s="92">
        <v>19</v>
      </c>
      <c r="N32" s="92">
        <v>208</v>
      </c>
      <c r="O32" s="92">
        <f t="shared" si="2"/>
        <v>590</v>
      </c>
      <c r="P32" s="92">
        <f t="shared" si="3"/>
        <v>641</v>
      </c>
    </row>
    <row r="33" spans="1:16" ht="13.5" x14ac:dyDescent="0.2">
      <c r="A33" s="51">
        <v>27</v>
      </c>
      <c r="B33" s="52" t="s">
        <v>196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f t="shared" si="2"/>
        <v>0</v>
      </c>
      <c r="P33" s="92">
        <f t="shared" si="3"/>
        <v>0</v>
      </c>
    </row>
    <row r="34" spans="1:16" ht="13.5" x14ac:dyDescent="0.2">
      <c r="A34" s="51">
        <v>28</v>
      </c>
      <c r="B34" s="52" t="s">
        <v>197</v>
      </c>
      <c r="C34" s="92">
        <v>83</v>
      </c>
      <c r="D34" s="92">
        <v>549</v>
      </c>
      <c r="E34" s="92">
        <v>0</v>
      </c>
      <c r="F34" s="92">
        <v>0</v>
      </c>
      <c r="G34" s="92">
        <v>1</v>
      </c>
      <c r="H34" s="92">
        <v>2</v>
      </c>
      <c r="I34" s="92">
        <v>21</v>
      </c>
      <c r="J34" s="92">
        <v>66</v>
      </c>
      <c r="K34" s="92">
        <v>1</v>
      </c>
      <c r="L34" s="92">
        <v>4</v>
      </c>
      <c r="M34" s="92">
        <v>0</v>
      </c>
      <c r="N34" s="92">
        <v>0</v>
      </c>
      <c r="O34" s="92">
        <f t="shared" si="2"/>
        <v>106</v>
      </c>
      <c r="P34" s="92">
        <f t="shared" si="3"/>
        <v>621</v>
      </c>
    </row>
    <row r="35" spans="1:16" ht="13.5" x14ac:dyDescent="0.2">
      <c r="A35" s="51">
        <v>29</v>
      </c>
      <c r="B35" s="52" t="s">
        <v>68</v>
      </c>
      <c r="C35" s="92">
        <v>60</v>
      </c>
      <c r="D35" s="92">
        <v>74.94</v>
      </c>
      <c r="E35" s="92">
        <v>5035</v>
      </c>
      <c r="F35" s="92">
        <v>4277.45</v>
      </c>
      <c r="G35" s="92">
        <v>16</v>
      </c>
      <c r="H35" s="92">
        <v>3.72</v>
      </c>
      <c r="I35" s="92">
        <v>241</v>
      </c>
      <c r="J35" s="92">
        <v>837.13</v>
      </c>
      <c r="K35" s="92">
        <v>1</v>
      </c>
      <c r="L35" s="92">
        <v>7.04</v>
      </c>
      <c r="M35" s="92">
        <v>53</v>
      </c>
      <c r="N35" s="92">
        <v>456.43</v>
      </c>
      <c r="O35" s="92">
        <f t="shared" si="2"/>
        <v>5406</v>
      </c>
      <c r="P35" s="92">
        <f t="shared" si="3"/>
        <v>5656.71</v>
      </c>
    </row>
    <row r="36" spans="1:16" ht="13.5" x14ac:dyDescent="0.2">
      <c r="A36" s="51">
        <v>30</v>
      </c>
      <c r="B36" s="52" t="s">
        <v>69</v>
      </c>
      <c r="C36" s="92">
        <v>110</v>
      </c>
      <c r="D36" s="92">
        <v>378</v>
      </c>
      <c r="E36" s="92">
        <v>4483</v>
      </c>
      <c r="F36" s="92">
        <v>12137</v>
      </c>
      <c r="G36" s="92">
        <v>10</v>
      </c>
      <c r="H36" s="92">
        <v>19</v>
      </c>
      <c r="I36" s="92">
        <v>587</v>
      </c>
      <c r="J36" s="92">
        <v>4871</v>
      </c>
      <c r="K36" s="92">
        <v>147</v>
      </c>
      <c r="L36" s="92">
        <v>122</v>
      </c>
      <c r="M36" s="92">
        <v>173</v>
      </c>
      <c r="N36" s="92">
        <v>3301</v>
      </c>
      <c r="O36" s="92">
        <f t="shared" si="2"/>
        <v>5510</v>
      </c>
      <c r="P36" s="92">
        <f t="shared" si="3"/>
        <v>20828</v>
      </c>
    </row>
    <row r="37" spans="1:16" ht="13.5" x14ac:dyDescent="0.2">
      <c r="A37" s="51">
        <v>31</v>
      </c>
      <c r="B37" s="52" t="s">
        <v>198</v>
      </c>
      <c r="C37" s="92">
        <v>3</v>
      </c>
      <c r="D37" s="92">
        <v>3</v>
      </c>
      <c r="E37" s="92">
        <v>505</v>
      </c>
      <c r="F37" s="92">
        <v>521.84</v>
      </c>
      <c r="G37" s="92">
        <v>0</v>
      </c>
      <c r="H37" s="92">
        <v>0</v>
      </c>
      <c r="I37" s="92">
        <v>11</v>
      </c>
      <c r="J37" s="92">
        <v>18.39</v>
      </c>
      <c r="K37" s="92">
        <v>0</v>
      </c>
      <c r="L37" s="92">
        <v>0</v>
      </c>
      <c r="M37" s="92">
        <v>46</v>
      </c>
      <c r="N37" s="92">
        <v>49.42</v>
      </c>
      <c r="O37" s="92">
        <f t="shared" si="2"/>
        <v>565</v>
      </c>
      <c r="P37" s="92">
        <f t="shared" si="3"/>
        <v>592.65</v>
      </c>
    </row>
    <row r="38" spans="1:16" ht="13.5" x14ac:dyDescent="0.2">
      <c r="A38" s="51">
        <v>32</v>
      </c>
      <c r="B38" s="52" t="s">
        <v>199</v>
      </c>
      <c r="C38" s="92">
        <v>9</v>
      </c>
      <c r="D38" s="92">
        <v>21.87</v>
      </c>
      <c r="E38" s="92">
        <v>699</v>
      </c>
      <c r="F38" s="92">
        <v>2598.42</v>
      </c>
      <c r="G38" s="92">
        <v>2</v>
      </c>
      <c r="H38" s="92">
        <v>0.85</v>
      </c>
      <c r="I38" s="92">
        <v>16</v>
      </c>
      <c r="J38" s="92">
        <v>152.13999999999999</v>
      </c>
      <c r="K38" s="92">
        <v>1</v>
      </c>
      <c r="L38" s="92">
        <v>0.49</v>
      </c>
      <c r="M38" s="92">
        <v>77</v>
      </c>
      <c r="N38" s="92">
        <v>375.06</v>
      </c>
      <c r="O38" s="92">
        <f t="shared" si="2"/>
        <v>804</v>
      </c>
      <c r="P38" s="92">
        <f t="shared" si="3"/>
        <v>3148.8299999999995</v>
      </c>
    </row>
    <row r="39" spans="1:16" ht="13.5" x14ac:dyDescent="0.2">
      <c r="A39" s="51">
        <v>33</v>
      </c>
      <c r="B39" s="52" t="s">
        <v>200</v>
      </c>
      <c r="C39" s="92">
        <v>0</v>
      </c>
      <c r="D39" s="92">
        <v>0</v>
      </c>
      <c r="E39" s="92">
        <v>5</v>
      </c>
      <c r="F39" s="92">
        <v>30</v>
      </c>
      <c r="G39" s="92">
        <v>2</v>
      </c>
      <c r="H39" s="92">
        <v>1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f t="shared" si="2"/>
        <v>7</v>
      </c>
      <c r="P39" s="92">
        <f t="shared" si="3"/>
        <v>31</v>
      </c>
    </row>
    <row r="40" spans="1:16" ht="13.5" x14ac:dyDescent="0.2">
      <c r="A40" s="51">
        <v>34</v>
      </c>
      <c r="B40" s="52" t="s">
        <v>201</v>
      </c>
      <c r="C40" s="92">
        <v>31</v>
      </c>
      <c r="D40" s="92">
        <v>335.24</v>
      </c>
      <c r="E40" s="92">
        <v>25</v>
      </c>
      <c r="F40" s="92">
        <v>232.94</v>
      </c>
      <c r="G40" s="92">
        <v>0</v>
      </c>
      <c r="H40" s="92">
        <v>0</v>
      </c>
      <c r="I40" s="92">
        <v>16</v>
      </c>
      <c r="J40" s="92">
        <v>212.06</v>
      </c>
      <c r="K40" s="92">
        <v>0</v>
      </c>
      <c r="L40" s="92">
        <v>0</v>
      </c>
      <c r="M40" s="92">
        <v>6</v>
      </c>
      <c r="N40" s="92">
        <v>17.82</v>
      </c>
      <c r="O40" s="92">
        <f t="shared" si="2"/>
        <v>78</v>
      </c>
      <c r="P40" s="92">
        <f t="shared" si="3"/>
        <v>798.06000000000006</v>
      </c>
    </row>
    <row r="41" spans="1:16" ht="13.5" x14ac:dyDescent="0.2">
      <c r="A41" s="51">
        <v>35</v>
      </c>
      <c r="B41" s="52" t="s">
        <v>202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f t="shared" si="2"/>
        <v>0</v>
      </c>
      <c r="P41" s="92">
        <f t="shared" si="3"/>
        <v>0</v>
      </c>
    </row>
    <row r="42" spans="1:16" ht="13.5" x14ac:dyDescent="0.2">
      <c r="A42" s="51">
        <v>36</v>
      </c>
      <c r="B42" s="52" t="s">
        <v>70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f t="shared" si="2"/>
        <v>0</v>
      </c>
      <c r="P42" s="92">
        <f t="shared" si="3"/>
        <v>0</v>
      </c>
    </row>
    <row r="43" spans="1:16" ht="13.5" x14ac:dyDescent="0.2">
      <c r="A43" s="51">
        <v>37</v>
      </c>
      <c r="B43" s="52" t="s">
        <v>203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f t="shared" si="2"/>
        <v>0</v>
      </c>
      <c r="P43" s="92">
        <f t="shared" si="3"/>
        <v>0</v>
      </c>
    </row>
    <row r="44" spans="1:16" ht="13.5" x14ac:dyDescent="0.2">
      <c r="A44" s="51">
        <v>38</v>
      </c>
      <c r="B44" s="52" t="s">
        <v>204</v>
      </c>
      <c r="C44" s="92">
        <v>4</v>
      </c>
      <c r="D44" s="92">
        <v>1</v>
      </c>
      <c r="E44" s="92">
        <v>3067</v>
      </c>
      <c r="F44" s="92">
        <v>989</v>
      </c>
      <c r="G44" s="92">
        <v>13</v>
      </c>
      <c r="H44" s="92">
        <v>3</v>
      </c>
      <c r="I44" s="92">
        <v>2</v>
      </c>
      <c r="J44" s="92">
        <v>1</v>
      </c>
      <c r="K44" s="92">
        <v>3</v>
      </c>
      <c r="L44" s="92">
        <v>23</v>
      </c>
      <c r="M44" s="92">
        <v>0</v>
      </c>
      <c r="N44" s="92">
        <v>0</v>
      </c>
      <c r="O44" s="92">
        <f t="shared" si="2"/>
        <v>3089</v>
      </c>
      <c r="P44" s="92">
        <f t="shared" si="3"/>
        <v>1017</v>
      </c>
    </row>
    <row r="45" spans="1:16" ht="13.5" x14ac:dyDescent="0.2">
      <c r="A45" s="51">
        <v>39</v>
      </c>
      <c r="B45" s="52" t="s">
        <v>205</v>
      </c>
      <c r="C45" s="92">
        <v>5</v>
      </c>
      <c r="D45" s="92">
        <v>15</v>
      </c>
      <c r="E45" s="92">
        <v>1</v>
      </c>
      <c r="F45" s="92">
        <v>10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f t="shared" si="2"/>
        <v>6</v>
      </c>
      <c r="P45" s="92">
        <f t="shared" si="3"/>
        <v>25</v>
      </c>
    </row>
    <row r="46" spans="1:16" ht="13.5" x14ac:dyDescent="0.2">
      <c r="A46" s="51">
        <v>40</v>
      </c>
      <c r="B46" s="52" t="s">
        <v>74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f t="shared" si="2"/>
        <v>0</v>
      </c>
      <c r="P46" s="92">
        <f t="shared" si="3"/>
        <v>0</v>
      </c>
    </row>
    <row r="47" spans="1:16" ht="13.5" x14ac:dyDescent="0.2">
      <c r="A47" s="51">
        <v>41</v>
      </c>
      <c r="B47" s="52" t="s">
        <v>206</v>
      </c>
      <c r="C47" s="92">
        <v>0</v>
      </c>
      <c r="D47" s="92">
        <v>0</v>
      </c>
      <c r="E47" s="92">
        <v>0</v>
      </c>
      <c r="F47" s="92">
        <v>0</v>
      </c>
      <c r="G47" s="92">
        <v>0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0</v>
      </c>
      <c r="O47" s="92">
        <f t="shared" si="2"/>
        <v>0</v>
      </c>
      <c r="P47" s="92">
        <f t="shared" si="3"/>
        <v>0</v>
      </c>
    </row>
    <row r="48" spans="1:16" ht="13.5" x14ac:dyDescent="0.2">
      <c r="A48" s="51">
        <v>42</v>
      </c>
      <c r="B48" s="52" t="s">
        <v>73</v>
      </c>
      <c r="C48" s="92">
        <v>0</v>
      </c>
      <c r="D48" s="92">
        <v>0</v>
      </c>
      <c r="E48" s="92">
        <v>16</v>
      </c>
      <c r="F48" s="92">
        <v>387</v>
      </c>
      <c r="G48" s="92">
        <v>0</v>
      </c>
      <c r="H48" s="92">
        <v>0</v>
      </c>
      <c r="I48" s="92">
        <v>5</v>
      </c>
      <c r="J48" s="92">
        <v>109</v>
      </c>
      <c r="K48" s="92">
        <v>0</v>
      </c>
      <c r="L48" s="92">
        <v>0</v>
      </c>
      <c r="M48" s="92">
        <v>19</v>
      </c>
      <c r="N48" s="92">
        <v>1265</v>
      </c>
      <c r="O48" s="92">
        <f t="shared" si="2"/>
        <v>40</v>
      </c>
      <c r="P48" s="92">
        <f t="shared" si="3"/>
        <v>1761</v>
      </c>
    </row>
    <row r="49" spans="1:16" ht="13.5" x14ac:dyDescent="0.2">
      <c r="A49" s="202"/>
      <c r="B49" s="165" t="s">
        <v>298</v>
      </c>
      <c r="C49" s="201">
        <f>SUM(C28:C48)</f>
        <v>322</v>
      </c>
      <c r="D49" s="201">
        <f t="shared" ref="D49:P49" si="5">SUM(D28:D48)</f>
        <v>1509.12</v>
      </c>
      <c r="E49" s="201">
        <f t="shared" si="5"/>
        <v>15272</v>
      </c>
      <c r="F49" s="201">
        <f t="shared" si="5"/>
        <v>24002.719999999998</v>
      </c>
      <c r="G49" s="201">
        <f t="shared" si="5"/>
        <v>47</v>
      </c>
      <c r="H49" s="201">
        <f t="shared" si="5"/>
        <v>30.57</v>
      </c>
      <c r="I49" s="201">
        <f t="shared" si="5"/>
        <v>1095</v>
      </c>
      <c r="J49" s="201">
        <f t="shared" si="5"/>
        <v>7262.7400000000007</v>
      </c>
      <c r="K49" s="201">
        <f t="shared" si="5"/>
        <v>153</v>
      </c>
      <c r="L49" s="201">
        <f t="shared" si="5"/>
        <v>156.53</v>
      </c>
      <c r="M49" s="201">
        <f t="shared" si="5"/>
        <v>397</v>
      </c>
      <c r="N49" s="201">
        <f t="shared" si="5"/>
        <v>5684.7300000000005</v>
      </c>
      <c r="O49" s="201">
        <f t="shared" si="5"/>
        <v>17286</v>
      </c>
      <c r="P49" s="201">
        <f t="shared" si="5"/>
        <v>38646.409999999996</v>
      </c>
    </row>
    <row r="50" spans="1:16" ht="13.5" x14ac:dyDescent="0.2">
      <c r="A50" s="51">
        <v>43</v>
      </c>
      <c r="B50" s="52" t="s">
        <v>43</v>
      </c>
      <c r="C50" s="92">
        <v>160</v>
      </c>
      <c r="D50" s="92">
        <v>70.98</v>
      </c>
      <c r="E50" s="92">
        <v>2318</v>
      </c>
      <c r="F50" s="92">
        <v>87.06</v>
      </c>
      <c r="G50" s="92">
        <v>78</v>
      </c>
      <c r="H50" s="92">
        <v>49.27</v>
      </c>
      <c r="I50" s="92">
        <v>42</v>
      </c>
      <c r="J50" s="92">
        <v>24.41</v>
      </c>
      <c r="K50" s="92">
        <v>0</v>
      </c>
      <c r="L50" s="92">
        <v>0</v>
      </c>
      <c r="M50" s="92">
        <v>1463</v>
      </c>
      <c r="N50" s="92">
        <v>2321.6</v>
      </c>
      <c r="O50" s="92">
        <f t="shared" si="2"/>
        <v>4061</v>
      </c>
      <c r="P50" s="92">
        <f t="shared" si="3"/>
        <v>2553.3199999999997</v>
      </c>
    </row>
    <row r="51" spans="1:16" ht="13.5" x14ac:dyDescent="0.2">
      <c r="A51" s="51">
        <v>44</v>
      </c>
      <c r="B51" s="52" t="s">
        <v>207</v>
      </c>
      <c r="C51" s="92">
        <v>0</v>
      </c>
      <c r="D51" s="92">
        <v>0</v>
      </c>
      <c r="E51" s="92">
        <v>187</v>
      </c>
      <c r="F51" s="92">
        <v>67</v>
      </c>
      <c r="G51" s="92">
        <v>0</v>
      </c>
      <c r="H51" s="92">
        <v>0</v>
      </c>
      <c r="I51" s="92">
        <v>23</v>
      </c>
      <c r="J51" s="92">
        <v>43</v>
      </c>
      <c r="K51" s="92">
        <v>0</v>
      </c>
      <c r="L51" s="92">
        <v>0</v>
      </c>
      <c r="M51" s="92">
        <v>1472</v>
      </c>
      <c r="N51" s="92">
        <v>537</v>
      </c>
      <c r="O51" s="92">
        <f t="shared" si="2"/>
        <v>1682</v>
      </c>
      <c r="P51" s="92">
        <f t="shared" si="3"/>
        <v>647</v>
      </c>
    </row>
    <row r="52" spans="1:16" ht="13.5" x14ac:dyDescent="0.2">
      <c r="A52" s="51">
        <v>45</v>
      </c>
      <c r="B52" s="52" t="s">
        <v>49</v>
      </c>
      <c r="C52" s="92">
        <v>0</v>
      </c>
      <c r="D52" s="92">
        <v>0</v>
      </c>
      <c r="E52" s="92">
        <v>203</v>
      </c>
      <c r="F52" s="92">
        <v>103.93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44</v>
      </c>
      <c r="N52" s="92">
        <v>169.71</v>
      </c>
      <c r="O52" s="92">
        <f t="shared" si="2"/>
        <v>247</v>
      </c>
      <c r="P52" s="92">
        <f t="shared" si="3"/>
        <v>273.64</v>
      </c>
    </row>
    <row r="53" spans="1:16" ht="13.5" x14ac:dyDescent="0.2">
      <c r="A53" s="202"/>
      <c r="B53" s="165" t="s">
        <v>308</v>
      </c>
      <c r="C53" s="201">
        <f>SUM(C50:C52)</f>
        <v>160</v>
      </c>
      <c r="D53" s="201">
        <f t="shared" ref="D53:P53" si="6">SUM(D50:D52)</f>
        <v>70.98</v>
      </c>
      <c r="E53" s="201">
        <f t="shared" si="6"/>
        <v>2708</v>
      </c>
      <c r="F53" s="201">
        <f t="shared" si="6"/>
        <v>257.99</v>
      </c>
      <c r="G53" s="201">
        <f t="shared" si="6"/>
        <v>78</v>
      </c>
      <c r="H53" s="201">
        <f t="shared" si="6"/>
        <v>49.27</v>
      </c>
      <c r="I53" s="201">
        <f t="shared" si="6"/>
        <v>65</v>
      </c>
      <c r="J53" s="201">
        <f t="shared" si="6"/>
        <v>67.41</v>
      </c>
      <c r="K53" s="201">
        <f t="shared" si="6"/>
        <v>0</v>
      </c>
      <c r="L53" s="201">
        <f t="shared" si="6"/>
        <v>0</v>
      </c>
      <c r="M53" s="201">
        <f t="shared" si="6"/>
        <v>2979</v>
      </c>
      <c r="N53" s="201">
        <f t="shared" si="6"/>
        <v>3028.31</v>
      </c>
      <c r="O53" s="201">
        <f t="shared" si="6"/>
        <v>5990</v>
      </c>
      <c r="P53" s="201">
        <f t="shared" si="6"/>
        <v>3473.9599999999996</v>
      </c>
    </row>
    <row r="54" spans="1:16" ht="13.5" x14ac:dyDescent="0.2">
      <c r="A54" s="51">
        <v>46</v>
      </c>
      <c r="B54" s="52" t="s">
        <v>299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f t="shared" si="2"/>
        <v>0</v>
      </c>
      <c r="P54" s="92">
        <f t="shared" si="3"/>
        <v>0</v>
      </c>
    </row>
    <row r="55" spans="1:16" ht="13.5" x14ac:dyDescent="0.2">
      <c r="A55" s="51">
        <v>47</v>
      </c>
      <c r="B55" s="52" t="s">
        <v>232</v>
      </c>
      <c r="C55" s="92">
        <v>295</v>
      </c>
      <c r="D55" s="92">
        <v>76</v>
      </c>
      <c r="E55" s="92">
        <v>10994</v>
      </c>
      <c r="F55" s="92">
        <v>6072</v>
      </c>
      <c r="G55" s="92">
        <v>570</v>
      </c>
      <c r="H55" s="92">
        <v>153</v>
      </c>
      <c r="I55" s="92">
        <v>582</v>
      </c>
      <c r="J55" s="92">
        <v>383</v>
      </c>
      <c r="K55" s="92">
        <v>0</v>
      </c>
      <c r="L55" s="92">
        <v>0</v>
      </c>
      <c r="M55" s="92">
        <v>2376</v>
      </c>
      <c r="N55" s="92">
        <v>998</v>
      </c>
      <c r="O55" s="92">
        <f t="shared" si="2"/>
        <v>14817</v>
      </c>
      <c r="P55" s="92">
        <f t="shared" si="3"/>
        <v>7682</v>
      </c>
    </row>
    <row r="56" spans="1:16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  <c r="M56" s="92">
        <v>0</v>
      </c>
      <c r="N56" s="92">
        <v>0</v>
      </c>
      <c r="O56" s="92">
        <f t="shared" si="2"/>
        <v>0</v>
      </c>
      <c r="P56" s="92">
        <f t="shared" si="3"/>
        <v>0</v>
      </c>
    </row>
    <row r="57" spans="1:16" ht="13.5" x14ac:dyDescent="0.2">
      <c r="A57" s="51">
        <v>49</v>
      </c>
      <c r="B57" s="52" t="s">
        <v>306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  <c r="I57" s="92">
        <v>0</v>
      </c>
      <c r="J57" s="92">
        <v>0</v>
      </c>
      <c r="K57" s="92">
        <v>0</v>
      </c>
      <c r="L57" s="92">
        <v>0</v>
      </c>
      <c r="M57" s="92">
        <v>0</v>
      </c>
      <c r="N57" s="92">
        <v>0</v>
      </c>
      <c r="O57" s="92">
        <f t="shared" si="2"/>
        <v>0</v>
      </c>
      <c r="P57" s="92">
        <f t="shared" si="3"/>
        <v>0</v>
      </c>
    </row>
    <row r="58" spans="1:16" ht="13.5" x14ac:dyDescent="0.2">
      <c r="A58" s="202"/>
      <c r="B58" s="165" t="s">
        <v>301</v>
      </c>
      <c r="C58" s="201">
        <f>SUM(C54:C57)</f>
        <v>295</v>
      </c>
      <c r="D58" s="201">
        <f t="shared" ref="D58:P58" si="7">SUM(D54:D57)</f>
        <v>76</v>
      </c>
      <c r="E58" s="201">
        <f t="shared" si="7"/>
        <v>10994</v>
      </c>
      <c r="F58" s="201">
        <f t="shared" si="7"/>
        <v>6072</v>
      </c>
      <c r="G58" s="201">
        <f t="shared" si="7"/>
        <v>570</v>
      </c>
      <c r="H58" s="201">
        <f t="shared" si="7"/>
        <v>153</v>
      </c>
      <c r="I58" s="201">
        <f t="shared" si="7"/>
        <v>582</v>
      </c>
      <c r="J58" s="201">
        <f t="shared" si="7"/>
        <v>383</v>
      </c>
      <c r="K58" s="201">
        <f t="shared" si="7"/>
        <v>0</v>
      </c>
      <c r="L58" s="201">
        <f t="shared" si="7"/>
        <v>0</v>
      </c>
      <c r="M58" s="201">
        <f t="shared" si="7"/>
        <v>2376</v>
      </c>
      <c r="N58" s="201">
        <f t="shared" si="7"/>
        <v>998</v>
      </c>
      <c r="O58" s="201">
        <f t="shared" si="7"/>
        <v>14817</v>
      </c>
      <c r="P58" s="201">
        <f t="shared" si="7"/>
        <v>7682</v>
      </c>
    </row>
    <row r="59" spans="1:16" ht="13.5" x14ac:dyDescent="0.2">
      <c r="A59" s="202"/>
      <c r="B59" s="165" t="s">
        <v>233</v>
      </c>
      <c r="C59" s="201">
        <f>C58+C53+C49+C27</f>
        <v>2194</v>
      </c>
      <c r="D59" s="201">
        <f t="shared" ref="D59:P59" si="8">D58+D53+D49+D27</f>
        <v>22276.71</v>
      </c>
      <c r="E59" s="201">
        <f t="shared" si="8"/>
        <v>49375</v>
      </c>
      <c r="F59" s="201">
        <f t="shared" si="8"/>
        <v>73868.549999999988</v>
      </c>
      <c r="G59" s="201">
        <f t="shared" si="8"/>
        <v>3314</v>
      </c>
      <c r="H59" s="201">
        <f t="shared" si="8"/>
        <v>536.59</v>
      </c>
      <c r="I59" s="201">
        <f t="shared" si="8"/>
        <v>4793</v>
      </c>
      <c r="J59" s="201">
        <f t="shared" si="8"/>
        <v>31374.12</v>
      </c>
      <c r="K59" s="201">
        <f t="shared" si="8"/>
        <v>167</v>
      </c>
      <c r="L59" s="201">
        <f t="shared" si="8"/>
        <v>249.15</v>
      </c>
      <c r="M59" s="201">
        <f t="shared" si="8"/>
        <v>11269</v>
      </c>
      <c r="N59" s="201">
        <f t="shared" si="8"/>
        <v>45268.02</v>
      </c>
      <c r="O59" s="201">
        <f t="shared" si="8"/>
        <v>71112</v>
      </c>
      <c r="P59" s="201">
        <f t="shared" si="8"/>
        <v>173573.13999999996</v>
      </c>
    </row>
    <row r="61" spans="1:16" x14ac:dyDescent="0.2">
      <c r="H61" s="4" t="s">
        <v>1095</v>
      </c>
    </row>
    <row r="64" spans="1:16" x14ac:dyDescent="0.2"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</row>
  </sheetData>
  <mergeCells count="12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</mergeCells>
  <conditionalFormatting sqref="M3">
    <cfRule type="cellIs" dxfId="2" priority="13" operator="lessThan">
      <formula>0</formula>
    </cfRule>
  </conditionalFormatting>
  <pageMargins left="0.25" right="0.25" top="0.7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0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C60" sqref="C60"/>
    </sheetView>
  </sheetViews>
  <sheetFormatPr defaultColWidth="9.140625" defaultRowHeight="12.75" x14ac:dyDescent="0.2"/>
  <cols>
    <col min="1" max="1" width="9.140625" style="3"/>
    <col min="2" max="2" width="24.42578125" style="3" bestFit="1" customWidth="1"/>
    <col min="3" max="3" width="13.140625" style="4" customWidth="1"/>
    <col min="4" max="4" width="14.85546875" style="4" customWidth="1"/>
    <col min="5" max="5" width="13.42578125" style="4" customWidth="1"/>
    <col min="6" max="6" width="14.5703125" style="4" customWidth="1"/>
    <col min="7" max="7" width="10" style="27" bestFit="1" customWidth="1"/>
    <col min="8" max="8" width="9.140625" style="4"/>
    <col min="9" max="16384" width="9.140625" style="3"/>
  </cols>
  <sheetData>
    <row r="1" spans="1:9" ht="15.75" customHeight="1" x14ac:dyDescent="0.2">
      <c r="A1" s="524" t="s">
        <v>757</v>
      </c>
      <c r="B1" s="524"/>
      <c r="C1" s="524"/>
      <c r="D1" s="524"/>
      <c r="E1" s="524"/>
      <c r="F1" s="524"/>
    </row>
    <row r="2" spans="1:9" ht="14.25" x14ac:dyDescent="0.2">
      <c r="A2" s="42"/>
      <c r="B2" s="42"/>
      <c r="C2" s="98"/>
      <c r="D2" s="98"/>
      <c r="E2" s="98"/>
      <c r="F2" s="98"/>
    </row>
    <row r="3" spans="1:9" ht="15" customHeight="1" x14ac:dyDescent="0.2">
      <c r="A3" s="31"/>
      <c r="B3" s="534" t="s">
        <v>12</v>
      </c>
      <c r="C3" s="534"/>
      <c r="D3" s="534"/>
      <c r="F3" s="103" t="s">
        <v>176</v>
      </c>
    </row>
    <row r="4" spans="1:9" ht="14.25" customHeight="1" x14ac:dyDescent="0.2">
      <c r="A4" s="516" t="s">
        <v>208</v>
      </c>
      <c r="B4" s="516" t="s">
        <v>3</v>
      </c>
      <c r="C4" s="535" t="s">
        <v>174</v>
      </c>
      <c r="D4" s="536"/>
      <c r="E4" s="481" t="s">
        <v>175</v>
      </c>
      <c r="F4" s="481"/>
      <c r="H4" s="533"/>
      <c r="I4" s="533"/>
    </row>
    <row r="5" spans="1:9" ht="13.5" x14ac:dyDescent="0.2">
      <c r="A5" s="517"/>
      <c r="B5" s="519"/>
      <c r="C5" s="209" t="s">
        <v>30</v>
      </c>
      <c r="D5" s="210" t="s">
        <v>17</v>
      </c>
      <c r="E5" s="209" t="s">
        <v>30</v>
      </c>
      <c r="F5" s="209" t="s">
        <v>17</v>
      </c>
      <c r="H5" s="233"/>
      <c r="I5" s="234"/>
    </row>
    <row r="6" spans="1:9" ht="15" customHeight="1" x14ac:dyDescent="0.2">
      <c r="A6" s="51">
        <v>1</v>
      </c>
      <c r="B6" s="52" t="s">
        <v>52</v>
      </c>
      <c r="C6" s="92">
        <v>32485</v>
      </c>
      <c r="D6" s="92">
        <v>79785</v>
      </c>
      <c r="E6" s="92">
        <v>12871</v>
      </c>
      <c r="F6" s="92">
        <v>21174</v>
      </c>
      <c r="I6" s="4"/>
    </row>
    <row r="7" spans="1:9" ht="13.5" x14ac:dyDescent="0.2">
      <c r="A7" s="51">
        <v>2</v>
      </c>
      <c r="B7" s="52" t="s">
        <v>53</v>
      </c>
      <c r="C7" s="92">
        <v>405</v>
      </c>
      <c r="D7" s="92">
        <v>1075</v>
      </c>
      <c r="E7" s="92">
        <v>321</v>
      </c>
      <c r="F7" s="92">
        <v>738</v>
      </c>
      <c r="I7" s="4"/>
    </row>
    <row r="8" spans="1:9" ht="13.5" x14ac:dyDescent="0.2">
      <c r="A8" s="51">
        <v>3</v>
      </c>
      <c r="B8" s="52" t="s">
        <v>54</v>
      </c>
      <c r="C8" s="92">
        <v>15777</v>
      </c>
      <c r="D8" s="92">
        <v>16201</v>
      </c>
      <c r="E8" s="92">
        <v>12245</v>
      </c>
      <c r="F8" s="92">
        <v>13102</v>
      </c>
      <c r="I8" s="4"/>
    </row>
    <row r="9" spans="1:9" ht="13.5" x14ac:dyDescent="0.2">
      <c r="A9" s="51">
        <v>4</v>
      </c>
      <c r="B9" s="52" t="s">
        <v>55</v>
      </c>
      <c r="C9" s="92">
        <v>85984</v>
      </c>
      <c r="D9" s="92">
        <v>98875</v>
      </c>
      <c r="E9" s="92">
        <v>16325</v>
      </c>
      <c r="F9" s="92">
        <v>19943</v>
      </c>
      <c r="I9" s="4"/>
    </row>
    <row r="10" spans="1:9" ht="13.5" x14ac:dyDescent="0.2">
      <c r="A10" s="51">
        <v>5</v>
      </c>
      <c r="B10" s="52" t="s">
        <v>56</v>
      </c>
      <c r="C10" s="92">
        <v>17798</v>
      </c>
      <c r="D10" s="92">
        <v>62159</v>
      </c>
      <c r="E10" s="92">
        <v>6509</v>
      </c>
      <c r="F10" s="92">
        <v>8546</v>
      </c>
      <c r="I10" s="4"/>
    </row>
    <row r="11" spans="1:9" ht="13.5" x14ac:dyDescent="0.2">
      <c r="A11" s="51">
        <v>6</v>
      </c>
      <c r="B11" s="52" t="s">
        <v>57</v>
      </c>
      <c r="C11" s="92">
        <v>5424</v>
      </c>
      <c r="D11" s="92">
        <v>9112</v>
      </c>
      <c r="E11" s="92">
        <v>2418</v>
      </c>
      <c r="F11" s="92">
        <v>6998</v>
      </c>
      <c r="I11" s="4"/>
    </row>
    <row r="12" spans="1:9" ht="13.5" x14ac:dyDescent="0.2">
      <c r="A12" s="51">
        <v>7</v>
      </c>
      <c r="B12" s="52" t="s">
        <v>58</v>
      </c>
      <c r="C12" s="92">
        <v>83210</v>
      </c>
      <c r="D12" s="92">
        <v>50732</v>
      </c>
      <c r="E12" s="92">
        <v>55362</v>
      </c>
      <c r="F12" s="92">
        <v>62190</v>
      </c>
      <c r="I12" s="4"/>
    </row>
    <row r="13" spans="1:9" ht="13.5" x14ac:dyDescent="0.2">
      <c r="A13" s="51">
        <v>8</v>
      </c>
      <c r="B13" s="52" t="s">
        <v>45</v>
      </c>
      <c r="C13" s="92">
        <v>1381</v>
      </c>
      <c r="D13" s="92">
        <v>2886.54</v>
      </c>
      <c r="E13" s="92">
        <v>903</v>
      </c>
      <c r="F13" s="92">
        <v>2151.62</v>
      </c>
      <c r="I13" s="4"/>
    </row>
    <row r="14" spans="1:9" ht="13.5" x14ac:dyDescent="0.2">
      <c r="A14" s="51">
        <v>9</v>
      </c>
      <c r="B14" s="52" t="s">
        <v>46</v>
      </c>
      <c r="C14" s="92">
        <v>2946</v>
      </c>
      <c r="D14" s="92">
        <v>2663</v>
      </c>
      <c r="E14" s="92">
        <v>1571</v>
      </c>
      <c r="F14" s="92">
        <v>1776</v>
      </c>
      <c r="I14" s="4"/>
    </row>
    <row r="15" spans="1:9" ht="13.5" x14ac:dyDescent="0.2">
      <c r="A15" s="51">
        <v>10</v>
      </c>
      <c r="B15" s="52" t="s">
        <v>78</v>
      </c>
      <c r="C15" s="92">
        <v>6364</v>
      </c>
      <c r="D15" s="92">
        <v>5486</v>
      </c>
      <c r="E15" s="92">
        <v>3927</v>
      </c>
      <c r="F15" s="92">
        <v>3374</v>
      </c>
      <c r="I15" s="4"/>
    </row>
    <row r="16" spans="1:9" ht="13.5" x14ac:dyDescent="0.2">
      <c r="A16" s="51">
        <v>11</v>
      </c>
      <c r="B16" s="52" t="s">
        <v>59</v>
      </c>
      <c r="C16" s="92">
        <v>964</v>
      </c>
      <c r="D16" s="92">
        <v>1269</v>
      </c>
      <c r="E16" s="92">
        <v>318</v>
      </c>
      <c r="F16" s="92">
        <v>352</v>
      </c>
      <c r="I16" s="4"/>
    </row>
    <row r="17" spans="1:9" ht="13.5" x14ac:dyDescent="0.2">
      <c r="A17" s="51">
        <v>12</v>
      </c>
      <c r="B17" s="52" t="s">
        <v>60</v>
      </c>
      <c r="C17" s="92">
        <v>1325</v>
      </c>
      <c r="D17" s="92">
        <v>2139</v>
      </c>
      <c r="E17" s="92">
        <v>945</v>
      </c>
      <c r="F17" s="92">
        <v>1305</v>
      </c>
      <c r="I17" s="4"/>
    </row>
    <row r="18" spans="1:9" ht="13.5" x14ac:dyDescent="0.2">
      <c r="A18" s="51">
        <v>13</v>
      </c>
      <c r="B18" s="52" t="s">
        <v>190</v>
      </c>
      <c r="C18" s="92">
        <v>3369</v>
      </c>
      <c r="D18" s="92">
        <v>8987</v>
      </c>
      <c r="E18" s="92">
        <v>1557</v>
      </c>
      <c r="F18" s="92">
        <v>3159</v>
      </c>
      <c r="I18" s="4"/>
    </row>
    <row r="19" spans="1:9" ht="13.5" x14ac:dyDescent="0.2">
      <c r="A19" s="51">
        <v>14</v>
      </c>
      <c r="B19" s="52" t="s">
        <v>191</v>
      </c>
      <c r="C19" s="92">
        <v>659</v>
      </c>
      <c r="D19" s="92">
        <v>876.33</v>
      </c>
      <c r="E19" s="92">
        <v>298</v>
      </c>
      <c r="F19" s="92">
        <v>415.74</v>
      </c>
      <c r="I19" s="4"/>
    </row>
    <row r="20" spans="1:9" ht="13.5" x14ac:dyDescent="0.2">
      <c r="A20" s="51">
        <v>15</v>
      </c>
      <c r="B20" s="52" t="s">
        <v>61</v>
      </c>
      <c r="C20" s="92">
        <v>17212</v>
      </c>
      <c r="D20" s="92">
        <v>21207.38</v>
      </c>
      <c r="E20" s="92">
        <v>13088</v>
      </c>
      <c r="F20" s="92">
        <v>16792.03</v>
      </c>
      <c r="I20" s="4"/>
    </row>
    <row r="21" spans="1:9" ht="13.5" x14ac:dyDescent="0.2">
      <c r="A21" s="51">
        <v>16</v>
      </c>
      <c r="B21" s="52" t="s">
        <v>67</v>
      </c>
      <c r="C21" s="92">
        <v>71148</v>
      </c>
      <c r="D21" s="92">
        <v>176582</v>
      </c>
      <c r="E21" s="92">
        <v>35681</v>
      </c>
      <c r="F21" s="92">
        <v>70256</v>
      </c>
      <c r="I21" s="4"/>
    </row>
    <row r="22" spans="1:9" ht="13.5" x14ac:dyDescent="0.2">
      <c r="A22" s="51">
        <v>17</v>
      </c>
      <c r="B22" s="52" t="s">
        <v>62</v>
      </c>
      <c r="C22" s="92">
        <v>2048</v>
      </c>
      <c r="D22" s="92">
        <v>2779</v>
      </c>
      <c r="E22" s="92">
        <v>1934</v>
      </c>
      <c r="F22" s="92">
        <v>2347</v>
      </c>
      <c r="I22" s="4"/>
    </row>
    <row r="23" spans="1:9" ht="13.5" x14ac:dyDescent="0.2">
      <c r="A23" s="51">
        <v>18</v>
      </c>
      <c r="B23" s="52" t="s">
        <v>192</v>
      </c>
      <c r="C23" s="92">
        <v>16322</v>
      </c>
      <c r="D23" s="92">
        <v>18108</v>
      </c>
      <c r="E23" s="92">
        <v>10491</v>
      </c>
      <c r="F23" s="92">
        <v>2640</v>
      </c>
      <c r="I23" s="4"/>
    </row>
    <row r="24" spans="1:9" ht="13.5" x14ac:dyDescent="0.2">
      <c r="A24" s="51">
        <v>19</v>
      </c>
      <c r="B24" s="52" t="s">
        <v>63</v>
      </c>
      <c r="C24" s="92">
        <v>21919</v>
      </c>
      <c r="D24" s="92">
        <v>27962</v>
      </c>
      <c r="E24" s="92">
        <v>13947</v>
      </c>
      <c r="F24" s="92">
        <v>17858</v>
      </c>
      <c r="I24" s="4"/>
    </row>
    <row r="25" spans="1:9" ht="13.5" x14ac:dyDescent="0.2">
      <c r="A25" s="51">
        <v>20</v>
      </c>
      <c r="B25" s="52" t="s">
        <v>64</v>
      </c>
      <c r="C25" s="92">
        <v>175</v>
      </c>
      <c r="D25" s="92">
        <v>1798</v>
      </c>
      <c r="E25" s="92">
        <v>77</v>
      </c>
      <c r="F25" s="92">
        <v>778</v>
      </c>
      <c r="I25" s="4"/>
    </row>
    <row r="26" spans="1:9" ht="13.5" x14ac:dyDescent="0.2">
      <c r="A26" s="51">
        <v>21</v>
      </c>
      <c r="B26" s="52" t="s">
        <v>47</v>
      </c>
      <c r="C26" s="92">
        <v>658</v>
      </c>
      <c r="D26" s="92">
        <v>1248</v>
      </c>
      <c r="E26" s="92">
        <v>399</v>
      </c>
      <c r="F26" s="92">
        <v>813</v>
      </c>
      <c r="I26" s="4"/>
    </row>
    <row r="27" spans="1:9" ht="13.5" x14ac:dyDescent="0.2">
      <c r="A27" s="208"/>
      <c r="B27" s="165" t="s">
        <v>307</v>
      </c>
      <c r="C27" s="201">
        <f>SUM(C6:C26)</f>
        <v>387573</v>
      </c>
      <c r="D27" s="201">
        <f t="shared" ref="D27:F27" si="0">SUM(D6:D26)</f>
        <v>591930.25</v>
      </c>
      <c r="E27" s="201">
        <f t="shared" si="0"/>
        <v>191187</v>
      </c>
      <c r="F27" s="201">
        <f t="shared" si="0"/>
        <v>256708.38999999998</v>
      </c>
      <c r="I27" s="4"/>
    </row>
    <row r="28" spans="1:9" ht="13.5" x14ac:dyDescent="0.2">
      <c r="A28" s="51">
        <v>22</v>
      </c>
      <c r="B28" s="52" t="s">
        <v>44</v>
      </c>
      <c r="C28" s="92">
        <v>17736</v>
      </c>
      <c r="D28" s="92">
        <v>5100.82</v>
      </c>
      <c r="E28" s="92">
        <v>9616</v>
      </c>
      <c r="F28" s="92">
        <v>3378.18</v>
      </c>
      <c r="I28" s="4"/>
    </row>
    <row r="29" spans="1:9" ht="13.5" x14ac:dyDescent="0.2">
      <c r="A29" s="51">
        <v>23</v>
      </c>
      <c r="B29" s="52" t="s">
        <v>193</v>
      </c>
      <c r="C29" s="92">
        <v>0</v>
      </c>
      <c r="D29" s="92">
        <v>0</v>
      </c>
      <c r="E29" s="92">
        <v>0</v>
      </c>
      <c r="F29" s="92">
        <v>0</v>
      </c>
      <c r="I29" s="4"/>
    </row>
    <row r="30" spans="1:9" ht="13.5" x14ac:dyDescent="0.2">
      <c r="A30" s="51">
        <v>24</v>
      </c>
      <c r="B30" s="52" t="s">
        <v>194</v>
      </c>
      <c r="C30" s="92">
        <v>0</v>
      </c>
      <c r="D30" s="92">
        <v>0</v>
      </c>
      <c r="E30" s="92">
        <v>0</v>
      </c>
      <c r="F30" s="92">
        <v>0</v>
      </c>
      <c r="I30" s="4"/>
    </row>
    <row r="31" spans="1:9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I31" s="4"/>
    </row>
    <row r="32" spans="1:9" ht="13.5" x14ac:dyDescent="0.2">
      <c r="A32" s="51">
        <v>26</v>
      </c>
      <c r="B32" s="52" t="s">
        <v>195</v>
      </c>
      <c r="C32" s="92">
        <v>0</v>
      </c>
      <c r="D32" s="92">
        <v>0</v>
      </c>
      <c r="E32" s="92">
        <v>0</v>
      </c>
      <c r="F32" s="92">
        <v>0</v>
      </c>
      <c r="I32" s="4"/>
    </row>
    <row r="33" spans="1:9" ht="13.5" x14ac:dyDescent="0.2">
      <c r="A33" s="51">
        <v>27</v>
      </c>
      <c r="B33" s="52" t="s">
        <v>196</v>
      </c>
      <c r="C33" s="92">
        <v>0</v>
      </c>
      <c r="D33" s="92">
        <v>0</v>
      </c>
      <c r="E33" s="92">
        <v>0</v>
      </c>
      <c r="F33" s="92">
        <v>0</v>
      </c>
      <c r="I33" s="4"/>
    </row>
    <row r="34" spans="1:9" ht="13.5" x14ac:dyDescent="0.2">
      <c r="A34" s="51">
        <v>28</v>
      </c>
      <c r="B34" s="52" t="s">
        <v>197</v>
      </c>
      <c r="C34" s="92">
        <v>63</v>
      </c>
      <c r="D34" s="92">
        <v>159</v>
      </c>
      <c r="E34" s="92">
        <v>21</v>
      </c>
      <c r="F34" s="92">
        <v>19</v>
      </c>
      <c r="I34" s="4"/>
    </row>
    <row r="35" spans="1:9" ht="13.5" x14ac:dyDescent="0.2">
      <c r="A35" s="51">
        <v>29</v>
      </c>
      <c r="B35" s="52" t="s">
        <v>68</v>
      </c>
      <c r="C35" s="92">
        <v>2608</v>
      </c>
      <c r="D35" s="92">
        <v>8943.2800000000007</v>
      </c>
      <c r="E35" s="92">
        <v>1771</v>
      </c>
      <c r="F35" s="92">
        <v>3624.17</v>
      </c>
      <c r="I35" s="4"/>
    </row>
    <row r="36" spans="1:9" ht="13.5" x14ac:dyDescent="0.2">
      <c r="A36" s="51">
        <v>30</v>
      </c>
      <c r="B36" s="52" t="s">
        <v>69</v>
      </c>
      <c r="C36" s="92">
        <v>16574</v>
      </c>
      <c r="D36" s="92">
        <v>20720</v>
      </c>
      <c r="E36" s="92">
        <v>6761</v>
      </c>
      <c r="F36" s="92">
        <v>13065</v>
      </c>
      <c r="I36" s="4"/>
    </row>
    <row r="37" spans="1:9" ht="13.5" x14ac:dyDescent="0.2">
      <c r="A37" s="51">
        <v>31</v>
      </c>
      <c r="B37" s="52" t="s">
        <v>198</v>
      </c>
      <c r="C37" s="92">
        <v>269</v>
      </c>
      <c r="D37" s="92">
        <v>176.05</v>
      </c>
      <c r="E37" s="92">
        <v>186</v>
      </c>
      <c r="F37" s="92">
        <v>109.23</v>
      </c>
      <c r="I37" s="4"/>
    </row>
    <row r="38" spans="1:9" ht="13.5" x14ac:dyDescent="0.2">
      <c r="A38" s="51">
        <v>32</v>
      </c>
      <c r="B38" s="52" t="s">
        <v>199</v>
      </c>
      <c r="C38" s="92">
        <v>5092</v>
      </c>
      <c r="D38" s="92">
        <v>3733.63</v>
      </c>
      <c r="E38" s="92">
        <v>3786</v>
      </c>
      <c r="F38" s="92">
        <v>3430.66</v>
      </c>
      <c r="I38" s="4"/>
    </row>
    <row r="39" spans="1:9" ht="13.5" x14ac:dyDescent="0.2">
      <c r="A39" s="51">
        <v>33</v>
      </c>
      <c r="B39" s="52" t="s">
        <v>200</v>
      </c>
      <c r="C39" s="92">
        <v>6</v>
      </c>
      <c r="D39" s="92">
        <v>11</v>
      </c>
      <c r="E39" s="92">
        <v>8</v>
      </c>
      <c r="F39" s="92">
        <v>2</v>
      </c>
      <c r="I39" s="4"/>
    </row>
    <row r="40" spans="1:9" ht="13.5" x14ac:dyDescent="0.2">
      <c r="A40" s="51">
        <v>34</v>
      </c>
      <c r="B40" s="52" t="s">
        <v>201</v>
      </c>
      <c r="C40" s="92">
        <v>19</v>
      </c>
      <c r="D40" s="92">
        <v>141.66</v>
      </c>
      <c r="E40" s="92">
        <v>0</v>
      </c>
      <c r="F40" s="92">
        <v>0</v>
      </c>
      <c r="I40" s="4"/>
    </row>
    <row r="41" spans="1:9" ht="13.5" x14ac:dyDescent="0.2">
      <c r="A41" s="51">
        <v>35</v>
      </c>
      <c r="B41" s="52" t="s">
        <v>202</v>
      </c>
      <c r="C41" s="92">
        <v>0</v>
      </c>
      <c r="D41" s="92">
        <v>0</v>
      </c>
      <c r="E41" s="92">
        <v>0</v>
      </c>
      <c r="F41" s="92">
        <v>0</v>
      </c>
      <c r="I41" s="4"/>
    </row>
    <row r="42" spans="1:9" ht="13.5" x14ac:dyDescent="0.2">
      <c r="A42" s="51">
        <v>36</v>
      </c>
      <c r="B42" s="52" t="s">
        <v>70</v>
      </c>
      <c r="C42" s="92">
        <v>3703</v>
      </c>
      <c r="D42" s="92">
        <v>7286</v>
      </c>
      <c r="E42" s="92">
        <v>1998</v>
      </c>
      <c r="F42" s="92">
        <v>5244</v>
      </c>
      <c r="I42" s="4"/>
    </row>
    <row r="43" spans="1:9" ht="13.5" x14ac:dyDescent="0.2">
      <c r="A43" s="51">
        <v>37</v>
      </c>
      <c r="B43" s="52" t="s">
        <v>203</v>
      </c>
      <c r="C43" s="92">
        <v>0</v>
      </c>
      <c r="D43" s="92">
        <v>0</v>
      </c>
      <c r="E43" s="92">
        <v>1</v>
      </c>
      <c r="F43" s="92">
        <v>1.1000000000000001</v>
      </c>
      <c r="I43" s="4"/>
    </row>
    <row r="44" spans="1:9" ht="13.5" x14ac:dyDescent="0.2">
      <c r="A44" s="51">
        <v>38</v>
      </c>
      <c r="B44" s="52" t="s">
        <v>204</v>
      </c>
      <c r="C44" s="92">
        <v>4034</v>
      </c>
      <c r="D44" s="92">
        <v>635</v>
      </c>
      <c r="E44" s="92">
        <v>2598</v>
      </c>
      <c r="F44" s="92">
        <v>437</v>
      </c>
      <c r="I44" s="4"/>
    </row>
    <row r="45" spans="1:9" ht="13.5" x14ac:dyDescent="0.2">
      <c r="A45" s="51">
        <v>39</v>
      </c>
      <c r="B45" s="52" t="s">
        <v>205</v>
      </c>
      <c r="C45" s="92">
        <v>5</v>
      </c>
      <c r="D45" s="92">
        <v>11</v>
      </c>
      <c r="E45" s="92">
        <v>2</v>
      </c>
      <c r="F45" s="92">
        <v>7</v>
      </c>
      <c r="I45" s="4"/>
    </row>
    <row r="46" spans="1:9" ht="13.5" x14ac:dyDescent="0.2">
      <c r="A46" s="51">
        <v>40</v>
      </c>
      <c r="B46" s="52" t="s">
        <v>74</v>
      </c>
      <c r="C46" s="92">
        <v>0</v>
      </c>
      <c r="D46" s="92">
        <v>0</v>
      </c>
      <c r="E46" s="92">
        <v>0</v>
      </c>
      <c r="F46" s="92">
        <v>0</v>
      </c>
      <c r="I46" s="4"/>
    </row>
    <row r="47" spans="1:9" ht="13.5" x14ac:dyDescent="0.2">
      <c r="A47" s="51">
        <v>41</v>
      </c>
      <c r="B47" s="52" t="s">
        <v>206</v>
      </c>
      <c r="C47" s="92">
        <v>0</v>
      </c>
      <c r="D47" s="92">
        <v>0</v>
      </c>
      <c r="E47" s="92">
        <v>1</v>
      </c>
      <c r="F47" s="92">
        <v>0.98</v>
      </c>
      <c r="I47" s="4"/>
    </row>
    <row r="48" spans="1:9" ht="13.5" x14ac:dyDescent="0.2">
      <c r="A48" s="51">
        <v>42</v>
      </c>
      <c r="B48" s="52" t="s">
        <v>73</v>
      </c>
      <c r="C48" s="92">
        <v>64</v>
      </c>
      <c r="D48" s="92">
        <v>354</v>
      </c>
      <c r="E48" s="92">
        <v>2</v>
      </c>
      <c r="F48" s="92">
        <v>7</v>
      </c>
      <c r="I48" s="4"/>
    </row>
    <row r="49" spans="1:9" ht="13.5" x14ac:dyDescent="0.2">
      <c r="A49" s="208"/>
      <c r="B49" s="165" t="s">
        <v>298</v>
      </c>
      <c r="C49" s="201">
        <f>SUM(C28:C48)</f>
        <v>50173</v>
      </c>
      <c r="D49" s="201">
        <f t="shared" ref="D49:F49" si="1">SUM(D28:D48)</f>
        <v>47271.44</v>
      </c>
      <c r="E49" s="201">
        <f t="shared" si="1"/>
        <v>26751</v>
      </c>
      <c r="F49" s="201">
        <f t="shared" si="1"/>
        <v>29325.319999999996</v>
      </c>
      <c r="I49" s="4"/>
    </row>
    <row r="50" spans="1:9" ht="13.5" x14ac:dyDescent="0.2">
      <c r="A50" s="51">
        <v>43</v>
      </c>
      <c r="B50" s="52" t="s">
        <v>43</v>
      </c>
      <c r="C50" s="92">
        <v>24971</v>
      </c>
      <c r="D50" s="92">
        <v>24186.19</v>
      </c>
      <c r="E50" s="92">
        <v>34634</v>
      </c>
      <c r="F50" s="92">
        <v>33263.480000000003</v>
      </c>
      <c r="I50" s="4"/>
    </row>
    <row r="51" spans="1:9" ht="13.5" x14ac:dyDescent="0.2">
      <c r="A51" s="51">
        <v>44</v>
      </c>
      <c r="B51" s="52" t="s">
        <v>207</v>
      </c>
      <c r="C51" s="92">
        <v>54853</v>
      </c>
      <c r="D51" s="92">
        <v>57202</v>
      </c>
      <c r="E51" s="92">
        <v>21005</v>
      </c>
      <c r="F51" s="92">
        <v>21666</v>
      </c>
      <c r="I51" s="4"/>
    </row>
    <row r="52" spans="1:9" ht="13.5" x14ac:dyDescent="0.2">
      <c r="A52" s="51">
        <v>45</v>
      </c>
      <c r="B52" s="52" t="s">
        <v>49</v>
      </c>
      <c r="C52" s="92">
        <v>27887</v>
      </c>
      <c r="D52" s="92">
        <v>21410.36</v>
      </c>
      <c r="E52" s="92">
        <v>38716</v>
      </c>
      <c r="F52" s="92">
        <v>42123.21</v>
      </c>
      <c r="I52" s="4"/>
    </row>
    <row r="53" spans="1:9" ht="13.5" x14ac:dyDescent="0.2">
      <c r="A53" s="208"/>
      <c r="B53" s="165" t="s">
        <v>308</v>
      </c>
      <c r="C53" s="201">
        <f>SUM(C50:C52)</f>
        <v>107711</v>
      </c>
      <c r="D53" s="201">
        <f t="shared" ref="D53:F53" si="2">SUM(D50:D52)</f>
        <v>102798.55</v>
      </c>
      <c r="E53" s="201">
        <f t="shared" si="2"/>
        <v>94355</v>
      </c>
      <c r="F53" s="201">
        <f t="shared" si="2"/>
        <v>97052.69</v>
      </c>
      <c r="I53" s="4"/>
    </row>
    <row r="54" spans="1:9" ht="13.5" x14ac:dyDescent="0.2">
      <c r="A54" s="51">
        <v>46</v>
      </c>
      <c r="B54" s="52" t="s">
        <v>299</v>
      </c>
      <c r="C54" s="92">
        <v>0</v>
      </c>
      <c r="D54" s="92">
        <v>0</v>
      </c>
      <c r="E54" s="92">
        <v>0</v>
      </c>
      <c r="F54" s="92">
        <v>0</v>
      </c>
      <c r="I54" s="4"/>
    </row>
    <row r="55" spans="1:9" ht="13.5" x14ac:dyDescent="0.2">
      <c r="A55" s="51">
        <v>47</v>
      </c>
      <c r="B55" s="52" t="s">
        <v>232</v>
      </c>
      <c r="C55" s="92">
        <v>234750</v>
      </c>
      <c r="D55" s="92">
        <v>93900</v>
      </c>
      <c r="E55" s="92">
        <v>373685</v>
      </c>
      <c r="F55" s="92">
        <v>183106</v>
      </c>
      <c r="I55" s="4"/>
    </row>
    <row r="56" spans="1:9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>
        <v>0</v>
      </c>
      <c r="I56" s="4"/>
    </row>
    <row r="57" spans="1:9" ht="13.5" x14ac:dyDescent="0.2">
      <c r="A57" s="51">
        <v>49</v>
      </c>
      <c r="B57" s="52" t="s">
        <v>306</v>
      </c>
      <c r="C57" s="92">
        <v>0</v>
      </c>
      <c r="D57" s="92">
        <v>0</v>
      </c>
      <c r="E57" s="92">
        <v>0</v>
      </c>
      <c r="F57" s="92">
        <v>0</v>
      </c>
      <c r="I57" s="4"/>
    </row>
    <row r="58" spans="1:9" ht="13.5" x14ac:dyDescent="0.2">
      <c r="A58" s="208"/>
      <c r="B58" s="165" t="s">
        <v>301</v>
      </c>
      <c r="C58" s="201">
        <f>SUM(C54:C57)</f>
        <v>234750</v>
      </c>
      <c r="D58" s="201">
        <f t="shared" ref="D58:F58" si="3">SUM(D54:D57)</f>
        <v>93900</v>
      </c>
      <c r="E58" s="201">
        <f t="shared" si="3"/>
        <v>373685</v>
      </c>
      <c r="F58" s="201">
        <f t="shared" si="3"/>
        <v>183106</v>
      </c>
      <c r="I58" s="4"/>
    </row>
    <row r="59" spans="1:9" ht="13.5" x14ac:dyDescent="0.2">
      <c r="A59" s="208"/>
      <c r="B59" s="165" t="s">
        <v>233</v>
      </c>
      <c r="C59" s="201">
        <f>C58+C53+C49+C27</f>
        <v>780207</v>
      </c>
      <c r="D59" s="201">
        <f t="shared" ref="D59:F59" si="4">D58+D53+D49+D27</f>
        <v>835900.24</v>
      </c>
      <c r="E59" s="201">
        <f t="shared" si="4"/>
        <v>685978</v>
      </c>
      <c r="F59" s="201">
        <f t="shared" si="4"/>
        <v>566192.4</v>
      </c>
      <c r="I59" s="4"/>
    </row>
    <row r="60" spans="1:9" x14ac:dyDescent="0.2">
      <c r="C60" s="4" t="s">
        <v>1096</v>
      </c>
    </row>
  </sheetData>
  <mergeCells count="7">
    <mergeCell ref="H4:I4"/>
    <mergeCell ref="A1:F1"/>
    <mergeCell ref="B3:D3"/>
    <mergeCell ref="A4:A5"/>
    <mergeCell ref="B4:B5"/>
    <mergeCell ref="C4:D4"/>
    <mergeCell ref="E4:F4"/>
  </mergeCells>
  <pageMargins left="0.95" right="0.7" top="0.25" bottom="0.25" header="0.3" footer="0.3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4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D60" sqref="D60"/>
    </sheetView>
  </sheetViews>
  <sheetFormatPr defaultColWidth="9.140625" defaultRowHeight="12.75" x14ac:dyDescent="0.2"/>
  <cols>
    <col min="1" max="1" width="5" style="3" customWidth="1"/>
    <col min="2" max="2" width="24.42578125" style="3" bestFit="1" customWidth="1"/>
    <col min="3" max="3" width="15" style="4" customWidth="1"/>
    <col min="4" max="4" width="12.42578125" style="4" customWidth="1"/>
    <col min="5" max="5" width="15.85546875" style="4" customWidth="1"/>
    <col min="6" max="6" width="14" style="4" customWidth="1"/>
    <col min="7" max="13" width="9.140625" style="27"/>
    <col min="14" max="16384" width="9.140625" style="3"/>
  </cols>
  <sheetData>
    <row r="1" spans="1:10" ht="18.75" x14ac:dyDescent="0.2">
      <c r="A1" s="524" t="s">
        <v>758</v>
      </c>
      <c r="B1" s="524"/>
      <c r="C1" s="524"/>
      <c r="D1" s="524"/>
      <c r="E1" s="524"/>
      <c r="F1" s="524"/>
    </row>
    <row r="2" spans="1:10" ht="14.25" x14ac:dyDescent="0.2">
      <c r="A2" s="42"/>
      <c r="B2" s="42"/>
      <c r="C2" s="98"/>
      <c r="D2" s="98"/>
      <c r="E2" s="98"/>
      <c r="F2" s="98"/>
    </row>
    <row r="3" spans="1:10" ht="15.75" x14ac:dyDescent="0.2">
      <c r="A3" s="31"/>
      <c r="B3" s="525" t="s">
        <v>12</v>
      </c>
      <c r="C3" s="525"/>
      <c r="D3" s="525"/>
      <c r="F3" s="103" t="s">
        <v>177</v>
      </c>
    </row>
    <row r="4" spans="1:10" ht="15" customHeight="1" x14ac:dyDescent="0.2">
      <c r="A4" s="394" t="s">
        <v>208</v>
      </c>
      <c r="B4" s="394" t="s">
        <v>3</v>
      </c>
      <c r="C4" s="481" t="s">
        <v>174</v>
      </c>
      <c r="D4" s="481"/>
      <c r="E4" s="481" t="s">
        <v>175</v>
      </c>
      <c r="F4" s="481"/>
    </row>
    <row r="5" spans="1:10" ht="15" customHeight="1" x14ac:dyDescent="0.2">
      <c r="A5" s="394"/>
      <c r="B5" s="394"/>
      <c r="C5" s="289" t="s">
        <v>30</v>
      </c>
      <c r="D5" s="289" t="s">
        <v>17</v>
      </c>
      <c r="E5" s="289" t="s">
        <v>30</v>
      </c>
      <c r="F5" s="289" t="s">
        <v>17</v>
      </c>
    </row>
    <row r="6" spans="1:10" ht="15" customHeight="1" x14ac:dyDescent="0.2">
      <c r="A6" s="51">
        <v>1</v>
      </c>
      <c r="B6" s="52" t="s">
        <v>52</v>
      </c>
      <c r="C6" s="92">
        <v>1108</v>
      </c>
      <c r="D6" s="92">
        <v>1354</v>
      </c>
      <c r="E6" s="92">
        <v>614</v>
      </c>
      <c r="F6" s="92">
        <v>558</v>
      </c>
      <c r="G6" s="217"/>
      <c r="H6" s="217"/>
      <c r="I6" s="217"/>
      <c r="J6" s="217"/>
    </row>
    <row r="7" spans="1:10" ht="13.5" x14ac:dyDescent="0.2">
      <c r="A7" s="51">
        <v>2</v>
      </c>
      <c r="B7" s="52" t="s">
        <v>53</v>
      </c>
      <c r="C7" s="92">
        <v>46</v>
      </c>
      <c r="D7" s="92">
        <v>117</v>
      </c>
      <c r="E7" s="92">
        <v>31</v>
      </c>
      <c r="F7" s="92">
        <v>89</v>
      </c>
      <c r="G7" s="217"/>
      <c r="H7" s="217"/>
      <c r="I7" s="217"/>
      <c r="J7" s="217"/>
    </row>
    <row r="8" spans="1:10" ht="13.5" x14ac:dyDescent="0.2">
      <c r="A8" s="51">
        <v>3</v>
      </c>
      <c r="B8" s="52" t="s">
        <v>54</v>
      </c>
      <c r="C8" s="92">
        <v>2452</v>
      </c>
      <c r="D8" s="92">
        <v>5156</v>
      </c>
      <c r="E8" s="92">
        <v>1502</v>
      </c>
      <c r="F8" s="92">
        <v>3101</v>
      </c>
      <c r="G8" s="217"/>
      <c r="H8" s="217"/>
      <c r="I8" s="217"/>
      <c r="J8" s="217"/>
    </row>
    <row r="9" spans="1:10" ht="13.5" x14ac:dyDescent="0.2">
      <c r="A9" s="51">
        <v>4</v>
      </c>
      <c r="B9" s="52" t="s">
        <v>55</v>
      </c>
      <c r="C9" s="92">
        <v>462</v>
      </c>
      <c r="D9" s="92">
        <v>5411</v>
      </c>
      <c r="E9" s="92">
        <v>148</v>
      </c>
      <c r="F9" s="92">
        <v>697</v>
      </c>
      <c r="G9" s="217"/>
      <c r="H9" s="217"/>
      <c r="I9" s="217"/>
      <c r="J9" s="217"/>
    </row>
    <row r="10" spans="1:10" ht="13.5" x14ac:dyDescent="0.2">
      <c r="A10" s="51">
        <v>5</v>
      </c>
      <c r="B10" s="52" t="s">
        <v>56</v>
      </c>
      <c r="C10" s="92">
        <v>51</v>
      </c>
      <c r="D10" s="92">
        <v>10</v>
      </c>
      <c r="E10" s="92">
        <v>46</v>
      </c>
      <c r="F10" s="92">
        <v>13</v>
      </c>
      <c r="G10" s="217"/>
      <c r="H10" s="217"/>
      <c r="I10" s="217"/>
      <c r="J10" s="217"/>
    </row>
    <row r="11" spans="1:10" ht="13.5" x14ac:dyDescent="0.2">
      <c r="A11" s="51">
        <v>6</v>
      </c>
      <c r="B11" s="52" t="s">
        <v>57</v>
      </c>
      <c r="C11" s="92">
        <v>285</v>
      </c>
      <c r="D11" s="92">
        <v>865</v>
      </c>
      <c r="E11" s="92">
        <v>134</v>
      </c>
      <c r="F11" s="92">
        <v>397</v>
      </c>
      <c r="G11" s="217"/>
      <c r="H11" s="217"/>
      <c r="I11" s="217"/>
      <c r="J11" s="217"/>
    </row>
    <row r="12" spans="1:10" ht="13.5" x14ac:dyDescent="0.2">
      <c r="A12" s="51">
        <v>7</v>
      </c>
      <c r="B12" s="52" t="s">
        <v>58</v>
      </c>
      <c r="C12" s="92">
        <v>242</v>
      </c>
      <c r="D12" s="92">
        <v>331</v>
      </c>
      <c r="E12" s="92">
        <v>207</v>
      </c>
      <c r="F12" s="92">
        <v>356</v>
      </c>
      <c r="G12" s="217"/>
      <c r="H12" s="217"/>
      <c r="I12" s="217"/>
      <c r="J12" s="217"/>
    </row>
    <row r="13" spans="1:10" ht="13.5" x14ac:dyDescent="0.2">
      <c r="A13" s="51">
        <v>8</v>
      </c>
      <c r="B13" s="52" t="s">
        <v>45</v>
      </c>
      <c r="C13" s="92">
        <v>156</v>
      </c>
      <c r="D13" s="92">
        <v>305.07</v>
      </c>
      <c r="E13" s="92">
        <v>84</v>
      </c>
      <c r="F13" s="92">
        <v>193.93</v>
      </c>
      <c r="G13" s="217"/>
      <c r="H13" s="217"/>
      <c r="I13" s="217"/>
      <c r="J13" s="217"/>
    </row>
    <row r="14" spans="1:10" ht="13.5" x14ac:dyDescent="0.2">
      <c r="A14" s="51">
        <v>9</v>
      </c>
      <c r="B14" s="52" t="s">
        <v>46</v>
      </c>
      <c r="C14" s="92">
        <v>106</v>
      </c>
      <c r="D14" s="92">
        <v>114</v>
      </c>
      <c r="E14" s="92">
        <v>61</v>
      </c>
      <c r="F14" s="92">
        <v>72</v>
      </c>
      <c r="G14" s="217"/>
      <c r="H14" s="217"/>
      <c r="I14" s="217"/>
      <c r="J14" s="217"/>
    </row>
    <row r="15" spans="1:10" ht="13.5" x14ac:dyDescent="0.2">
      <c r="A15" s="51">
        <v>10</v>
      </c>
      <c r="B15" s="52" t="s">
        <v>78</v>
      </c>
      <c r="C15" s="92">
        <v>3695</v>
      </c>
      <c r="D15" s="92">
        <v>4302</v>
      </c>
      <c r="E15" s="92">
        <v>2329</v>
      </c>
      <c r="F15" s="92">
        <v>2185</v>
      </c>
      <c r="G15" s="217"/>
      <c r="H15" s="217"/>
      <c r="I15" s="217"/>
      <c r="J15" s="217"/>
    </row>
    <row r="16" spans="1:10" ht="13.5" x14ac:dyDescent="0.2">
      <c r="A16" s="51">
        <v>11</v>
      </c>
      <c r="B16" s="52" t="s">
        <v>59</v>
      </c>
      <c r="C16" s="92">
        <v>17</v>
      </c>
      <c r="D16" s="92">
        <v>41</v>
      </c>
      <c r="E16" s="92">
        <v>5</v>
      </c>
      <c r="F16" s="92">
        <v>5</v>
      </c>
      <c r="G16" s="217"/>
      <c r="H16" s="217"/>
      <c r="I16" s="217"/>
      <c r="J16" s="217"/>
    </row>
    <row r="17" spans="1:10" ht="13.5" x14ac:dyDescent="0.2">
      <c r="A17" s="51">
        <v>12</v>
      </c>
      <c r="B17" s="52" t="s">
        <v>60</v>
      </c>
      <c r="C17" s="92">
        <v>62</v>
      </c>
      <c r="D17" s="92">
        <v>102</v>
      </c>
      <c r="E17" s="92">
        <v>42</v>
      </c>
      <c r="F17" s="92">
        <v>58</v>
      </c>
      <c r="G17" s="217"/>
      <c r="H17" s="217"/>
      <c r="I17" s="217"/>
      <c r="J17" s="217"/>
    </row>
    <row r="18" spans="1:10" ht="13.5" x14ac:dyDescent="0.2">
      <c r="A18" s="51">
        <v>13</v>
      </c>
      <c r="B18" s="52" t="s">
        <v>190</v>
      </c>
      <c r="C18" s="92">
        <v>555</v>
      </c>
      <c r="D18" s="92">
        <v>1158</v>
      </c>
      <c r="E18" s="92">
        <v>373</v>
      </c>
      <c r="F18" s="92">
        <v>386</v>
      </c>
      <c r="G18" s="217"/>
      <c r="H18" s="217"/>
      <c r="I18" s="217"/>
      <c r="J18" s="217"/>
    </row>
    <row r="19" spans="1:10" ht="13.5" x14ac:dyDescent="0.2">
      <c r="A19" s="51">
        <v>14</v>
      </c>
      <c r="B19" s="52" t="s">
        <v>191</v>
      </c>
      <c r="C19" s="92">
        <v>76</v>
      </c>
      <c r="D19" s="92">
        <v>156.44</v>
      </c>
      <c r="E19" s="92">
        <v>64</v>
      </c>
      <c r="F19" s="92">
        <v>84.39</v>
      </c>
      <c r="G19" s="217"/>
      <c r="H19" s="217"/>
      <c r="I19" s="217"/>
      <c r="J19" s="217"/>
    </row>
    <row r="20" spans="1:10" ht="13.5" x14ac:dyDescent="0.2">
      <c r="A20" s="51">
        <v>15</v>
      </c>
      <c r="B20" s="52" t="s">
        <v>61</v>
      </c>
      <c r="C20" s="92">
        <v>5988</v>
      </c>
      <c r="D20" s="92">
        <v>9257.7099999999991</v>
      </c>
      <c r="E20" s="92">
        <v>3442</v>
      </c>
      <c r="F20" s="92">
        <v>6934.76</v>
      </c>
      <c r="G20" s="217"/>
      <c r="H20" s="217"/>
      <c r="I20" s="217"/>
      <c r="J20" s="217"/>
    </row>
    <row r="21" spans="1:10" ht="13.5" x14ac:dyDescent="0.2">
      <c r="A21" s="51">
        <v>16</v>
      </c>
      <c r="B21" s="52" t="s">
        <v>67</v>
      </c>
      <c r="C21" s="92">
        <v>20231</v>
      </c>
      <c r="D21" s="92">
        <v>35369</v>
      </c>
      <c r="E21" s="92">
        <v>13369</v>
      </c>
      <c r="F21" s="92">
        <v>23886</v>
      </c>
      <c r="G21" s="217"/>
      <c r="H21" s="217"/>
      <c r="I21" s="217"/>
      <c r="J21" s="217"/>
    </row>
    <row r="22" spans="1:10" ht="13.5" x14ac:dyDescent="0.2">
      <c r="A22" s="51">
        <v>17</v>
      </c>
      <c r="B22" s="52" t="s">
        <v>62</v>
      </c>
      <c r="C22" s="92">
        <v>590</v>
      </c>
      <c r="D22" s="92">
        <v>1078</v>
      </c>
      <c r="E22" s="92">
        <v>613</v>
      </c>
      <c r="F22" s="92">
        <v>1087</v>
      </c>
      <c r="G22" s="217"/>
      <c r="H22" s="217"/>
      <c r="I22" s="217"/>
      <c r="J22" s="217"/>
    </row>
    <row r="23" spans="1:10" ht="13.5" x14ac:dyDescent="0.2">
      <c r="A23" s="51">
        <v>18</v>
      </c>
      <c r="B23" s="52" t="s">
        <v>192</v>
      </c>
      <c r="C23" s="92">
        <v>121</v>
      </c>
      <c r="D23" s="92">
        <v>397</v>
      </c>
      <c r="E23" s="92">
        <v>39</v>
      </c>
      <c r="F23" s="92">
        <v>52</v>
      </c>
      <c r="G23" s="217"/>
      <c r="H23" s="217"/>
      <c r="I23" s="217"/>
      <c r="J23" s="217"/>
    </row>
    <row r="24" spans="1:10" ht="13.5" x14ac:dyDescent="0.2">
      <c r="A24" s="51">
        <v>19</v>
      </c>
      <c r="B24" s="52" t="s">
        <v>63</v>
      </c>
      <c r="C24" s="92">
        <v>1273</v>
      </c>
      <c r="D24" s="92">
        <v>1412</v>
      </c>
      <c r="E24" s="92">
        <v>497</v>
      </c>
      <c r="F24" s="92">
        <v>556</v>
      </c>
      <c r="G24" s="217"/>
      <c r="H24" s="217"/>
      <c r="I24" s="217"/>
      <c r="J24" s="217"/>
    </row>
    <row r="25" spans="1:10" ht="13.5" x14ac:dyDescent="0.2">
      <c r="A25" s="51">
        <v>20</v>
      </c>
      <c r="B25" s="52" t="s">
        <v>64</v>
      </c>
      <c r="C25" s="92">
        <v>8</v>
      </c>
      <c r="D25" s="92">
        <v>18</v>
      </c>
      <c r="E25" s="92">
        <v>6</v>
      </c>
      <c r="F25" s="92">
        <v>9.6</v>
      </c>
      <c r="G25" s="217"/>
      <c r="H25" s="217"/>
      <c r="I25" s="217"/>
      <c r="J25" s="217"/>
    </row>
    <row r="26" spans="1:10" ht="13.5" x14ac:dyDescent="0.2">
      <c r="A26" s="51">
        <v>21</v>
      </c>
      <c r="B26" s="52" t="s">
        <v>47</v>
      </c>
      <c r="C26" s="92">
        <v>658</v>
      </c>
      <c r="D26" s="92">
        <v>1239</v>
      </c>
      <c r="E26" s="92">
        <v>399</v>
      </c>
      <c r="F26" s="92">
        <v>784</v>
      </c>
      <c r="G26" s="217"/>
      <c r="H26" s="217"/>
      <c r="I26" s="217"/>
      <c r="J26" s="217"/>
    </row>
    <row r="27" spans="1:10" ht="13.5" x14ac:dyDescent="0.2">
      <c r="A27" s="287"/>
      <c r="B27" s="165" t="s">
        <v>307</v>
      </c>
      <c r="C27" s="201">
        <f>SUM(C6:C26)</f>
        <v>38182</v>
      </c>
      <c r="D27" s="201">
        <f t="shared" ref="D27:F27" si="0">SUM(D6:D26)</f>
        <v>68193.22</v>
      </c>
      <c r="E27" s="201">
        <f t="shared" si="0"/>
        <v>24005</v>
      </c>
      <c r="F27" s="201">
        <f t="shared" si="0"/>
        <v>41504.68</v>
      </c>
      <c r="G27" s="217"/>
      <c r="H27" s="217"/>
      <c r="I27" s="217"/>
      <c r="J27" s="217"/>
    </row>
    <row r="28" spans="1:10" ht="13.5" x14ac:dyDescent="0.2">
      <c r="A28" s="51">
        <v>22</v>
      </c>
      <c r="B28" s="52" t="s">
        <v>44</v>
      </c>
      <c r="C28" s="92">
        <v>3783</v>
      </c>
      <c r="D28" s="92">
        <v>2282.6999999999998</v>
      </c>
      <c r="E28" s="92">
        <v>1786</v>
      </c>
      <c r="F28" s="92">
        <v>1268.74</v>
      </c>
      <c r="G28" s="217"/>
      <c r="H28" s="217"/>
      <c r="I28" s="217"/>
      <c r="J28" s="217"/>
    </row>
    <row r="29" spans="1:10" ht="13.5" x14ac:dyDescent="0.2">
      <c r="A29" s="51">
        <v>23</v>
      </c>
      <c r="B29" s="52" t="s">
        <v>193</v>
      </c>
      <c r="C29" s="92">
        <v>0</v>
      </c>
      <c r="D29" s="92">
        <v>0</v>
      </c>
      <c r="E29" s="92">
        <v>0</v>
      </c>
      <c r="F29" s="92">
        <v>0</v>
      </c>
      <c r="G29" s="217"/>
      <c r="H29" s="217"/>
      <c r="I29" s="217"/>
      <c r="J29" s="217"/>
    </row>
    <row r="30" spans="1:10" ht="13.5" x14ac:dyDescent="0.2">
      <c r="A30" s="51">
        <v>24</v>
      </c>
      <c r="B30" s="52" t="s">
        <v>194</v>
      </c>
      <c r="C30" s="92">
        <v>0</v>
      </c>
      <c r="D30" s="92">
        <v>0</v>
      </c>
      <c r="E30" s="92">
        <v>0</v>
      </c>
      <c r="F30" s="92">
        <v>0</v>
      </c>
      <c r="G30" s="217"/>
      <c r="H30" s="217"/>
      <c r="I30" s="217"/>
      <c r="J30" s="217"/>
    </row>
    <row r="31" spans="1:10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G31" s="217"/>
      <c r="H31" s="217"/>
      <c r="I31" s="217"/>
      <c r="J31" s="217"/>
    </row>
    <row r="32" spans="1:10" ht="13.5" x14ac:dyDescent="0.2">
      <c r="A32" s="51">
        <v>26</v>
      </c>
      <c r="B32" s="52" t="s">
        <v>195</v>
      </c>
      <c r="C32" s="92">
        <v>0</v>
      </c>
      <c r="D32" s="92">
        <v>0</v>
      </c>
      <c r="E32" s="92">
        <v>0</v>
      </c>
      <c r="F32" s="92">
        <v>0</v>
      </c>
      <c r="G32" s="217"/>
      <c r="H32" s="217"/>
      <c r="I32" s="217"/>
      <c r="J32" s="217"/>
    </row>
    <row r="33" spans="1:10" ht="13.5" x14ac:dyDescent="0.2">
      <c r="A33" s="51">
        <v>27</v>
      </c>
      <c r="B33" s="52" t="s">
        <v>196</v>
      </c>
      <c r="C33" s="92">
        <v>0</v>
      </c>
      <c r="D33" s="92">
        <v>0</v>
      </c>
      <c r="E33" s="92">
        <v>0</v>
      </c>
      <c r="F33" s="92">
        <v>0</v>
      </c>
      <c r="G33" s="217"/>
      <c r="H33" s="217"/>
      <c r="I33" s="217"/>
      <c r="J33" s="217"/>
    </row>
    <row r="34" spans="1:10" ht="13.5" x14ac:dyDescent="0.2">
      <c r="A34" s="51">
        <v>28</v>
      </c>
      <c r="B34" s="52" t="s">
        <v>197</v>
      </c>
      <c r="C34" s="92">
        <v>42</v>
      </c>
      <c r="D34" s="92">
        <v>135</v>
      </c>
      <c r="E34" s="92">
        <v>2</v>
      </c>
      <c r="F34" s="92">
        <v>3</v>
      </c>
      <c r="G34" s="217"/>
      <c r="H34" s="217"/>
      <c r="I34" s="217"/>
      <c r="J34" s="217"/>
    </row>
    <row r="35" spans="1:10" ht="13.5" x14ac:dyDescent="0.2">
      <c r="A35" s="51">
        <v>29</v>
      </c>
      <c r="B35" s="52" t="s">
        <v>68</v>
      </c>
      <c r="C35" s="92">
        <v>408</v>
      </c>
      <c r="D35" s="92">
        <v>3291.06</v>
      </c>
      <c r="E35" s="92">
        <v>183</v>
      </c>
      <c r="F35" s="92">
        <v>549.64</v>
      </c>
      <c r="G35" s="217"/>
      <c r="H35" s="217"/>
      <c r="I35" s="217"/>
      <c r="J35" s="217"/>
    </row>
    <row r="36" spans="1:10" ht="13.5" x14ac:dyDescent="0.2">
      <c r="A36" s="51">
        <v>30</v>
      </c>
      <c r="B36" s="52" t="s">
        <v>69</v>
      </c>
      <c r="C36" s="92">
        <v>9099</v>
      </c>
      <c r="D36" s="92">
        <v>9001</v>
      </c>
      <c r="E36" s="92">
        <v>4454</v>
      </c>
      <c r="F36" s="92">
        <v>5092</v>
      </c>
      <c r="G36" s="217"/>
      <c r="H36" s="217"/>
      <c r="I36" s="217"/>
      <c r="J36" s="217"/>
    </row>
    <row r="37" spans="1:10" ht="13.5" x14ac:dyDescent="0.2">
      <c r="A37" s="51">
        <v>31</v>
      </c>
      <c r="B37" s="52" t="s">
        <v>198</v>
      </c>
      <c r="C37" s="92">
        <v>162</v>
      </c>
      <c r="D37" s="92">
        <v>151.75</v>
      </c>
      <c r="E37" s="92">
        <v>132</v>
      </c>
      <c r="F37" s="92">
        <v>97.59</v>
      </c>
      <c r="G37" s="217"/>
      <c r="H37" s="217"/>
      <c r="I37" s="217"/>
      <c r="J37" s="217"/>
    </row>
    <row r="38" spans="1:10" ht="13.5" x14ac:dyDescent="0.2">
      <c r="A38" s="51">
        <v>32</v>
      </c>
      <c r="B38" s="52" t="s">
        <v>199</v>
      </c>
      <c r="C38" s="92">
        <v>941</v>
      </c>
      <c r="D38" s="92">
        <v>905.11</v>
      </c>
      <c r="E38" s="92">
        <v>650</v>
      </c>
      <c r="F38" s="92">
        <v>699.08</v>
      </c>
      <c r="G38" s="217"/>
      <c r="H38" s="217"/>
      <c r="I38" s="217"/>
      <c r="J38" s="217"/>
    </row>
    <row r="39" spans="1:10" ht="13.5" x14ac:dyDescent="0.2">
      <c r="A39" s="51">
        <v>33</v>
      </c>
      <c r="B39" s="52" t="s">
        <v>200</v>
      </c>
      <c r="C39" s="92">
        <v>1</v>
      </c>
      <c r="D39" s="92">
        <v>2</v>
      </c>
      <c r="E39" s="92">
        <v>0</v>
      </c>
      <c r="F39" s="92">
        <v>0</v>
      </c>
      <c r="G39" s="217"/>
      <c r="H39" s="217"/>
      <c r="I39" s="217"/>
      <c r="J39" s="217"/>
    </row>
    <row r="40" spans="1:10" ht="13.5" x14ac:dyDescent="0.2">
      <c r="A40" s="51">
        <v>34</v>
      </c>
      <c r="B40" s="52" t="s">
        <v>201</v>
      </c>
      <c r="C40" s="92">
        <v>19</v>
      </c>
      <c r="D40" s="92">
        <v>141.66</v>
      </c>
      <c r="E40" s="92">
        <v>0</v>
      </c>
      <c r="F40" s="92">
        <v>0</v>
      </c>
      <c r="G40" s="217"/>
      <c r="H40" s="217"/>
      <c r="I40" s="217"/>
      <c r="J40" s="217"/>
    </row>
    <row r="41" spans="1:10" ht="13.5" x14ac:dyDescent="0.2">
      <c r="A41" s="51">
        <v>35</v>
      </c>
      <c r="B41" s="52" t="s">
        <v>202</v>
      </c>
      <c r="C41" s="92">
        <v>0</v>
      </c>
      <c r="D41" s="92">
        <v>0</v>
      </c>
      <c r="E41" s="92">
        <v>0</v>
      </c>
      <c r="F41" s="92">
        <v>0</v>
      </c>
      <c r="G41" s="217"/>
      <c r="H41" s="217"/>
      <c r="I41" s="217"/>
      <c r="J41" s="217"/>
    </row>
    <row r="42" spans="1:10" ht="13.5" x14ac:dyDescent="0.2">
      <c r="A42" s="51">
        <v>36</v>
      </c>
      <c r="B42" s="52" t="s">
        <v>70</v>
      </c>
      <c r="C42" s="92">
        <v>825</v>
      </c>
      <c r="D42" s="92">
        <v>1376</v>
      </c>
      <c r="E42" s="92">
        <v>676</v>
      </c>
      <c r="F42" s="92">
        <v>1159</v>
      </c>
      <c r="G42" s="217"/>
      <c r="H42" s="217"/>
      <c r="I42" s="217"/>
      <c r="J42" s="217"/>
    </row>
    <row r="43" spans="1:10" ht="13.5" x14ac:dyDescent="0.2">
      <c r="A43" s="51">
        <v>37</v>
      </c>
      <c r="B43" s="52" t="s">
        <v>203</v>
      </c>
      <c r="C43" s="92">
        <v>0</v>
      </c>
      <c r="D43" s="92">
        <v>0</v>
      </c>
      <c r="E43" s="92">
        <v>0</v>
      </c>
      <c r="F43" s="92">
        <v>0</v>
      </c>
      <c r="G43" s="217"/>
      <c r="H43" s="217"/>
      <c r="I43" s="217"/>
      <c r="J43" s="217"/>
    </row>
    <row r="44" spans="1:10" ht="13.5" x14ac:dyDescent="0.2">
      <c r="A44" s="51">
        <v>38</v>
      </c>
      <c r="B44" s="52" t="s">
        <v>204</v>
      </c>
      <c r="C44" s="92">
        <v>1661</v>
      </c>
      <c r="D44" s="92">
        <v>444</v>
      </c>
      <c r="E44" s="92">
        <v>1327</v>
      </c>
      <c r="F44" s="92">
        <v>323</v>
      </c>
      <c r="G44" s="217"/>
      <c r="H44" s="217"/>
      <c r="I44" s="217"/>
      <c r="J44" s="217"/>
    </row>
    <row r="45" spans="1:10" ht="13.5" x14ac:dyDescent="0.2">
      <c r="A45" s="51">
        <v>39</v>
      </c>
      <c r="B45" s="52" t="s">
        <v>205</v>
      </c>
      <c r="C45" s="92">
        <v>1</v>
      </c>
      <c r="D45" s="92">
        <v>4</v>
      </c>
      <c r="E45" s="92">
        <v>1</v>
      </c>
      <c r="F45" s="92">
        <v>3</v>
      </c>
      <c r="G45" s="217"/>
      <c r="H45" s="217"/>
      <c r="I45" s="217"/>
      <c r="J45" s="217"/>
    </row>
    <row r="46" spans="1:10" ht="13.5" x14ac:dyDescent="0.2">
      <c r="A46" s="51">
        <v>40</v>
      </c>
      <c r="B46" s="52" t="s">
        <v>74</v>
      </c>
      <c r="C46" s="92">
        <v>0</v>
      </c>
      <c r="D46" s="92">
        <v>0</v>
      </c>
      <c r="E46" s="92">
        <v>0</v>
      </c>
      <c r="F46" s="92">
        <v>0</v>
      </c>
      <c r="G46" s="217"/>
      <c r="H46" s="217"/>
      <c r="I46" s="217"/>
      <c r="J46" s="217"/>
    </row>
    <row r="47" spans="1:10" ht="13.5" x14ac:dyDescent="0.2">
      <c r="A47" s="51">
        <v>41</v>
      </c>
      <c r="B47" s="52" t="s">
        <v>206</v>
      </c>
      <c r="C47" s="92">
        <v>0</v>
      </c>
      <c r="D47" s="92">
        <v>0</v>
      </c>
      <c r="E47" s="92">
        <v>1</v>
      </c>
      <c r="F47" s="92">
        <v>0.98</v>
      </c>
      <c r="G47" s="217"/>
      <c r="H47" s="217"/>
      <c r="I47" s="217"/>
      <c r="J47" s="217"/>
    </row>
    <row r="48" spans="1:10" ht="13.5" x14ac:dyDescent="0.2">
      <c r="A48" s="51">
        <v>42</v>
      </c>
      <c r="B48" s="52" t="s">
        <v>73</v>
      </c>
      <c r="C48" s="92">
        <v>64</v>
      </c>
      <c r="D48" s="92">
        <v>353</v>
      </c>
      <c r="E48" s="92">
        <v>2</v>
      </c>
      <c r="F48" s="92">
        <v>6</v>
      </c>
      <c r="G48" s="217"/>
      <c r="H48" s="217"/>
      <c r="I48" s="217"/>
      <c r="J48" s="217"/>
    </row>
    <row r="49" spans="1:10" ht="13.5" x14ac:dyDescent="0.2">
      <c r="A49" s="287"/>
      <c r="B49" s="165" t="s">
        <v>298</v>
      </c>
      <c r="C49" s="201">
        <f>SUM(C28:C48)</f>
        <v>17006</v>
      </c>
      <c r="D49" s="201">
        <f t="shared" ref="D49:F49" si="1">SUM(D28:D48)</f>
        <v>18087.28</v>
      </c>
      <c r="E49" s="201">
        <f t="shared" si="1"/>
        <v>9214</v>
      </c>
      <c r="F49" s="201">
        <f t="shared" si="1"/>
        <v>9202.0299999999988</v>
      </c>
      <c r="G49" s="217"/>
      <c r="H49" s="217"/>
      <c r="I49" s="217"/>
      <c r="J49" s="217"/>
    </row>
    <row r="50" spans="1:10" ht="13.5" x14ac:dyDescent="0.2">
      <c r="A50" s="51">
        <v>43</v>
      </c>
      <c r="B50" s="52" t="s">
        <v>43</v>
      </c>
      <c r="C50" s="92">
        <v>4053</v>
      </c>
      <c r="D50" s="92">
        <v>3520.79</v>
      </c>
      <c r="E50" s="92">
        <v>5824</v>
      </c>
      <c r="F50" s="92">
        <v>4418.63</v>
      </c>
      <c r="G50" s="217"/>
      <c r="H50" s="217"/>
      <c r="I50" s="217"/>
      <c r="J50" s="217"/>
    </row>
    <row r="51" spans="1:10" ht="13.5" x14ac:dyDescent="0.2">
      <c r="A51" s="51">
        <v>44</v>
      </c>
      <c r="B51" s="52" t="s">
        <v>207</v>
      </c>
      <c r="C51" s="92">
        <v>44132</v>
      </c>
      <c r="D51" s="92">
        <v>5793</v>
      </c>
      <c r="E51" s="92">
        <v>2492</v>
      </c>
      <c r="F51" s="92">
        <v>2172</v>
      </c>
      <c r="G51" s="217"/>
      <c r="H51" s="217"/>
      <c r="I51" s="217"/>
      <c r="J51" s="217"/>
    </row>
    <row r="52" spans="1:10" ht="13.5" x14ac:dyDescent="0.2">
      <c r="A52" s="51">
        <v>45</v>
      </c>
      <c r="B52" s="52" t="s">
        <v>49</v>
      </c>
      <c r="C52" s="92">
        <v>227</v>
      </c>
      <c r="D52" s="92">
        <v>147.55000000000001</v>
      </c>
      <c r="E52" s="92">
        <v>5987</v>
      </c>
      <c r="F52" s="92">
        <v>2569.4899999999998</v>
      </c>
      <c r="G52" s="217"/>
      <c r="H52" s="217"/>
      <c r="I52" s="217"/>
      <c r="J52" s="217"/>
    </row>
    <row r="53" spans="1:10" ht="13.5" x14ac:dyDescent="0.2">
      <c r="A53" s="287"/>
      <c r="B53" s="165" t="s">
        <v>308</v>
      </c>
      <c r="C53" s="201">
        <f>SUM(C50:C52)</f>
        <v>48412</v>
      </c>
      <c r="D53" s="201">
        <f t="shared" ref="D53:F53" si="2">SUM(D50:D52)</f>
        <v>9461.34</v>
      </c>
      <c r="E53" s="201">
        <f t="shared" si="2"/>
        <v>14303</v>
      </c>
      <c r="F53" s="201">
        <f t="shared" si="2"/>
        <v>9160.119999999999</v>
      </c>
      <c r="G53" s="217"/>
      <c r="H53" s="217"/>
      <c r="I53" s="217"/>
      <c r="J53" s="217"/>
    </row>
    <row r="54" spans="1:10" ht="13.5" x14ac:dyDescent="0.2">
      <c r="A54" s="51">
        <v>46</v>
      </c>
      <c r="B54" s="52" t="s">
        <v>299</v>
      </c>
      <c r="C54" s="92">
        <v>0</v>
      </c>
      <c r="D54" s="92">
        <v>0</v>
      </c>
      <c r="E54" s="92">
        <v>0</v>
      </c>
      <c r="F54" s="92">
        <v>0</v>
      </c>
      <c r="G54" s="217"/>
      <c r="H54" s="217"/>
      <c r="I54" s="217"/>
      <c r="J54" s="217"/>
    </row>
    <row r="55" spans="1:10" ht="13.5" x14ac:dyDescent="0.2">
      <c r="A55" s="51">
        <v>47</v>
      </c>
      <c r="B55" s="52" t="s">
        <v>232</v>
      </c>
      <c r="C55" s="92">
        <v>75148</v>
      </c>
      <c r="D55" s="92">
        <v>24799</v>
      </c>
      <c r="E55" s="92">
        <v>106446</v>
      </c>
      <c r="F55" s="92">
        <v>43643</v>
      </c>
      <c r="G55" s="217"/>
      <c r="H55" s="217"/>
      <c r="I55" s="217"/>
      <c r="J55" s="217"/>
    </row>
    <row r="56" spans="1:10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>
        <v>0</v>
      </c>
      <c r="G56" s="217"/>
      <c r="H56" s="217"/>
      <c r="I56" s="217"/>
      <c r="J56" s="217"/>
    </row>
    <row r="57" spans="1:10" ht="13.5" x14ac:dyDescent="0.2">
      <c r="A57" s="51">
        <v>49</v>
      </c>
      <c r="B57" s="52" t="s">
        <v>306</v>
      </c>
      <c r="C57" s="92">
        <v>0</v>
      </c>
      <c r="D57" s="92">
        <v>0</v>
      </c>
      <c r="E57" s="92">
        <v>0</v>
      </c>
      <c r="F57" s="92">
        <v>0</v>
      </c>
      <c r="G57" s="217"/>
      <c r="H57" s="217"/>
      <c r="I57" s="217"/>
      <c r="J57" s="217"/>
    </row>
    <row r="58" spans="1:10" ht="13.5" x14ac:dyDescent="0.2">
      <c r="A58" s="287"/>
      <c r="B58" s="165" t="s">
        <v>301</v>
      </c>
      <c r="C58" s="201">
        <f>SUM(C54:C57)</f>
        <v>75148</v>
      </c>
      <c r="D58" s="201">
        <f t="shared" ref="D58:F58" si="3">SUM(D54:D57)</f>
        <v>24799</v>
      </c>
      <c r="E58" s="201">
        <f t="shared" si="3"/>
        <v>106446</v>
      </c>
      <c r="F58" s="201">
        <f t="shared" si="3"/>
        <v>43643</v>
      </c>
      <c r="G58" s="217"/>
      <c r="H58" s="217"/>
      <c r="I58" s="217"/>
      <c r="J58" s="217"/>
    </row>
    <row r="59" spans="1:10" ht="13.5" x14ac:dyDescent="0.2">
      <c r="A59" s="287"/>
      <c r="B59" s="165" t="s">
        <v>233</v>
      </c>
      <c r="C59" s="201">
        <f>C58+C53+C49+C27</f>
        <v>178748</v>
      </c>
      <c r="D59" s="201">
        <f t="shared" ref="D59:F59" si="4">D58+D53+D49+D27</f>
        <v>120540.84</v>
      </c>
      <c r="E59" s="201">
        <f t="shared" si="4"/>
        <v>153968</v>
      </c>
      <c r="F59" s="201">
        <f t="shared" si="4"/>
        <v>103509.82999999999</v>
      </c>
      <c r="G59" s="217"/>
      <c r="H59" s="217"/>
      <c r="I59" s="217"/>
      <c r="J59" s="217"/>
    </row>
    <row r="60" spans="1:10" ht="13.5" x14ac:dyDescent="0.2">
      <c r="D60" s="4" t="s">
        <v>1097</v>
      </c>
      <c r="G60" s="217"/>
      <c r="H60" s="217"/>
    </row>
    <row r="64" spans="1:10" x14ac:dyDescent="0.2">
      <c r="C64" s="297"/>
      <c r="D64" s="297"/>
      <c r="E64" s="297"/>
      <c r="F64" s="297"/>
    </row>
  </sheetData>
  <mergeCells count="6">
    <mergeCell ref="A1:F1"/>
    <mergeCell ref="B3:D3"/>
    <mergeCell ref="A4:A5"/>
    <mergeCell ref="B4:B5"/>
    <mergeCell ref="C4:D4"/>
    <mergeCell ref="E4:F4"/>
  </mergeCells>
  <conditionalFormatting sqref="I7:J59 G6:J6 G7:H60">
    <cfRule type="cellIs" dxfId="1" priority="2" operator="greaterThan">
      <formula>100</formula>
    </cfRule>
  </conditionalFormatting>
  <conditionalFormatting sqref="G6:H60">
    <cfRule type="cellIs" dxfId="0" priority="1" operator="greaterThan">
      <formula>100</formula>
    </cfRule>
  </conditionalFormatting>
  <pageMargins left="0.95" right="0.7" top="0.25" bottom="0.2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2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D61" sqref="D61"/>
    </sheetView>
  </sheetViews>
  <sheetFormatPr defaultColWidth="9.140625" defaultRowHeight="12.75" x14ac:dyDescent="0.2"/>
  <cols>
    <col min="1" max="1" width="5.140625" style="102" customWidth="1"/>
    <col min="2" max="2" width="24.42578125" style="102" bestFit="1" customWidth="1"/>
    <col min="3" max="3" width="15" style="102" customWidth="1"/>
    <col min="4" max="6" width="12.42578125" style="102" customWidth="1"/>
    <col min="7" max="7" width="13" style="102" customWidth="1"/>
    <col min="8" max="8" width="11.85546875" style="102" customWidth="1"/>
    <col min="9" max="16384" width="9.140625" style="102"/>
  </cols>
  <sheetData>
    <row r="1" spans="1:8" ht="18.75" x14ac:dyDescent="0.2">
      <c r="A1" s="524" t="s">
        <v>759</v>
      </c>
      <c r="B1" s="524"/>
      <c r="C1" s="524"/>
      <c r="D1" s="524"/>
      <c r="E1" s="524"/>
      <c r="F1" s="524"/>
      <c r="G1" s="524"/>
      <c r="H1" s="524"/>
    </row>
    <row r="2" spans="1:8" ht="14.25" x14ac:dyDescent="0.2">
      <c r="A2" s="42"/>
      <c r="B2" s="42"/>
      <c r="C2" s="42"/>
      <c r="D2" s="42"/>
      <c r="E2" s="42"/>
      <c r="F2" s="42"/>
      <c r="G2" s="42"/>
      <c r="H2" s="42"/>
    </row>
    <row r="3" spans="1:8" ht="15.75" x14ac:dyDescent="0.2">
      <c r="A3" s="31"/>
      <c r="B3" s="399" t="s">
        <v>12</v>
      </c>
      <c r="C3" s="399"/>
      <c r="D3" s="399"/>
      <c r="E3" s="127"/>
      <c r="F3" s="127"/>
      <c r="H3" s="101" t="s">
        <v>185</v>
      </c>
    </row>
    <row r="4" spans="1:8" ht="54.95" customHeight="1" x14ac:dyDescent="0.2">
      <c r="A4" s="537" t="s">
        <v>208</v>
      </c>
      <c r="B4" s="537" t="s">
        <v>3</v>
      </c>
      <c r="C4" s="535" t="s">
        <v>186</v>
      </c>
      <c r="D4" s="536"/>
      <c r="E4" s="535" t="s">
        <v>318</v>
      </c>
      <c r="F4" s="536"/>
      <c r="G4" s="481" t="s">
        <v>760</v>
      </c>
      <c r="H4" s="481"/>
    </row>
    <row r="5" spans="1:8" ht="13.5" x14ac:dyDescent="0.2">
      <c r="A5" s="538"/>
      <c r="B5" s="539"/>
      <c r="C5" s="209" t="s">
        <v>30</v>
      </c>
      <c r="D5" s="209" t="s">
        <v>17</v>
      </c>
      <c r="E5" s="209" t="s">
        <v>30</v>
      </c>
      <c r="F5" s="209" t="s">
        <v>17</v>
      </c>
      <c r="G5" s="209" t="s">
        <v>30</v>
      </c>
      <c r="H5" s="209" t="s">
        <v>17</v>
      </c>
    </row>
    <row r="6" spans="1:8" ht="15" customHeight="1" x14ac:dyDescent="0.2">
      <c r="A6" s="51">
        <v>1</v>
      </c>
      <c r="B6" s="52" t="s">
        <v>52</v>
      </c>
      <c r="C6" s="92">
        <v>29968</v>
      </c>
      <c r="D6" s="92">
        <v>67115</v>
      </c>
      <c r="E6" s="92">
        <v>16389</v>
      </c>
      <c r="F6" s="92">
        <v>14847</v>
      </c>
      <c r="G6" s="92">
        <v>1298</v>
      </c>
      <c r="H6" s="92">
        <v>2887</v>
      </c>
    </row>
    <row r="7" spans="1:8" ht="13.5" x14ac:dyDescent="0.2">
      <c r="A7" s="51">
        <v>2</v>
      </c>
      <c r="B7" s="52" t="s">
        <v>53</v>
      </c>
      <c r="C7" s="92">
        <v>2199</v>
      </c>
      <c r="D7" s="92">
        <v>7668</v>
      </c>
      <c r="E7" s="92">
        <v>441</v>
      </c>
      <c r="F7" s="92">
        <v>250</v>
      </c>
      <c r="G7" s="92">
        <v>75</v>
      </c>
      <c r="H7" s="92">
        <v>128</v>
      </c>
    </row>
    <row r="8" spans="1:8" ht="13.5" x14ac:dyDescent="0.2">
      <c r="A8" s="51">
        <v>3</v>
      </c>
      <c r="B8" s="52" t="s">
        <v>54</v>
      </c>
      <c r="C8" s="92">
        <v>80445</v>
      </c>
      <c r="D8" s="92">
        <v>73996</v>
      </c>
      <c r="E8" s="92">
        <v>20149</v>
      </c>
      <c r="F8" s="92">
        <v>10277</v>
      </c>
      <c r="G8" s="92">
        <v>1685</v>
      </c>
      <c r="H8" s="92">
        <v>3551</v>
      </c>
    </row>
    <row r="9" spans="1:8" ht="13.5" x14ac:dyDescent="0.2">
      <c r="A9" s="51">
        <v>4</v>
      </c>
      <c r="B9" s="52" t="s">
        <v>55</v>
      </c>
      <c r="C9" s="92">
        <v>80425</v>
      </c>
      <c r="D9" s="92">
        <v>156760</v>
      </c>
      <c r="E9" s="92">
        <v>15425</v>
      </c>
      <c r="F9" s="92">
        <v>34524</v>
      </c>
      <c r="G9" s="92">
        <v>19800</v>
      </c>
      <c r="H9" s="92">
        <v>23677</v>
      </c>
    </row>
    <row r="10" spans="1:8" ht="13.5" x14ac:dyDescent="0.2">
      <c r="A10" s="51">
        <v>5</v>
      </c>
      <c r="B10" s="52" t="s">
        <v>56</v>
      </c>
      <c r="C10" s="92">
        <v>15326</v>
      </c>
      <c r="D10" s="92">
        <v>28121</v>
      </c>
      <c r="E10" s="92">
        <v>3156</v>
      </c>
      <c r="F10" s="92">
        <v>2682.6</v>
      </c>
      <c r="G10" s="92">
        <v>293</v>
      </c>
      <c r="H10" s="92">
        <v>97</v>
      </c>
    </row>
    <row r="11" spans="1:8" ht="13.5" x14ac:dyDescent="0.2">
      <c r="A11" s="51">
        <v>6</v>
      </c>
      <c r="B11" s="52" t="s">
        <v>57</v>
      </c>
      <c r="C11" s="92">
        <v>32766</v>
      </c>
      <c r="D11" s="92">
        <v>48656</v>
      </c>
      <c r="E11" s="92">
        <v>18992</v>
      </c>
      <c r="F11" s="92">
        <v>29336</v>
      </c>
      <c r="G11" s="92">
        <v>1722</v>
      </c>
      <c r="H11" s="92">
        <v>2660</v>
      </c>
    </row>
    <row r="12" spans="1:8" ht="13.5" x14ac:dyDescent="0.2">
      <c r="A12" s="51">
        <v>7</v>
      </c>
      <c r="B12" s="52" t="s">
        <v>58</v>
      </c>
      <c r="C12" s="92">
        <v>106307</v>
      </c>
      <c r="D12" s="92">
        <v>188891</v>
      </c>
      <c r="E12" s="92">
        <v>67366</v>
      </c>
      <c r="F12" s="92">
        <v>45825</v>
      </c>
      <c r="G12" s="92">
        <v>10879</v>
      </c>
      <c r="H12" s="92">
        <v>29270</v>
      </c>
    </row>
    <row r="13" spans="1:8" ht="13.5" x14ac:dyDescent="0.2">
      <c r="A13" s="51">
        <v>8</v>
      </c>
      <c r="B13" s="52" t="s">
        <v>45</v>
      </c>
      <c r="C13" s="92">
        <v>3332</v>
      </c>
      <c r="D13" s="92">
        <v>10416.75</v>
      </c>
      <c r="E13" s="92">
        <v>1043</v>
      </c>
      <c r="F13" s="92">
        <v>387.41</v>
      </c>
      <c r="G13" s="92">
        <v>630</v>
      </c>
      <c r="H13" s="92">
        <v>1800.77</v>
      </c>
    </row>
    <row r="14" spans="1:8" ht="13.5" x14ac:dyDescent="0.2">
      <c r="A14" s="51">
        <v>9</v>
      </c>
      <c r="B14" s="52" t="s">
        <v>46</v>
      </c>
      <c r="C14" s="92">
        <v>5987</v>
      </c>
      <c r="D14" s="92">
        <v>14021</v>
      </c>
      <c r="E14" s="92">
        <v>2774</v>
      </c>
      <c r="F14" s="92">
        <v>841</v>
      </c>
      <c r="G14" s="92">
        <v>923</v>
      </c>
      <c r="H14" s="92">
        <v>2532</v>
      </c>
    </row>
    <row r="15" spans="1:8" ht="13.5" x14ac:dyDescent="0.2">
      <c r="A15" s="51">
        <v>10</v>
      </c>
      <c r="B15" s="52" t="s">
        <v>78</v>
      </c>
      <c r="C15" s="92">
        <v>22856</v>
      </c>
      <c r="D15" s="92">
        <v>75326</v>
      </c>
      <c r="E15" s="92">
        <v>8250</v>
      </c>
      <c r="F15" s="92">
        <v>6953</v>
      </c>
      <c r="G15" s="92">
        <v>17870</v>
      </c>
      <c r="H15" s="92">
        <v>32753</v>
      </c>
    </row>
    <row r="16" spans="1:8" ht="13.5" x14ac:dyDescent="0.2">
      <c r="A16" s="51">
        <v>11</v>
      </c>
      <c r="B16" s="52" t="s">
        <v>59</v>
      </c>
      <c r="C16" s="92">
        <v>1095</v>
      </c>
      <c r="D16" s="92">
        <v>2850</v>
      </c>
      <c r="E16" s="92">
        <v>34</v>
      </c>
      <c r="F16" s="92">
        <v>234</v>
      </c>
      <c r="G16" s="92">
        <v>42</v>
      </c>
      <c r="H16" s="92">
        <v>81</v>
      </c>
    </row>
    <row r="17" spans="1:8" ht="13.5" x14ac:dyDescent="0.2">
      <c r="A17" s="51">
        <v>12</v>
      </c>
      <c r="B17" s="52" t="s">
        <v>60</v>
      </c>
      <c r="C17" s="92">
        <v>2681</v>
      </c>
      <c r="D17" s="92">
        <v>11815</v>
      </c>
      <c r="E17" s="92">
        <v>502</v>
      </c>
      <c r="F17" s="92">
        <v>215</v>
      </c>
      <c r="G17" s="92">
        <v>42</v>
      </c>
      <c r="H17" s="92">
        <v>32</v>
      </c>
    </row>
    <row r="18" spans="1:8" ht="13.5" x14ac:dyDescent="0.2">
      <c r="A18" s="51">
        <v>13</v>
      </c>
      <c r="B18" s="52" t="s">
        <v>190</v>
      </c>
      <c r="C18" s="92">
        <v>5949</v>
      </c>
      <c r="D18" s="92">
        <v>17326</v>
      </c>
      <c r="E18" s="92">
        <v>2205</v>
      </c>
      <c r="F18" s="92">
        <v>1240</v>
      </c>
      <c r="G18" s="92">
        <v>1702</v>
      </c>
      <c r="H18" s="92">
        <v>4931</v>
      </c>
    </row>
    <row r="19" spans="1:8" ht="13.5" x14ac:dyDescent="0.2">
      <c r="A19" s="51">
        <v>14</v>
      </c>
      <c r="B19" s="52" t="s">
        <v>191</v>
      </c>
      <c r="C19" s="92">
        <v>2740</v>
      </c>
      <c r="D19" s="92">
        <v>7533.69</v>
      </c>
      <c r="E19" s="92">
        <v>1220</v>
      </c>
      <c r="F19" s="92">
        <v>286.07</v>
      </c>
      <c r="G19" s="92">
        <v>364</v>
      </c>
      <c r="H19" s="92">
        <v>1768.24</v>
      </c>
    </row>
    <row r="20" spans="1:8" ht="13.5" x14ac:dyDescent="0.2">
      <c r="A20" s="51">
        <v>15</v>
      </c>
      <c r="B20" s="52" t="s">
        <v>61</v>
      </c>
      <c r="C20" s="92">
        <v>62757</v>
      </c>
      <c r="D20" s="92">
        <v>131063</v>
      </c>
      <c r="E20" s="92">
        <v>33799</v>
      </c>
      <c r="F20" s="92">
        <v>16951.599999999999</v>
      </c>
      <c r="G20" s="92">
        <v>26857</v>
      </c>
      <c r="H20" s="92">
        <v>59326.3</v>
      </c>
    </row>
    <row r="21" spans="1:8" ht="13.5" x14ac:dyDescent="0.2">
      <c r="A21" s="51">
        <v>16</v>
      </c>
      <c r="B21" s="52" t="s">
        <v>67</v>
      </c>
      <c r="C21" s="92">
        <v>284415</v>
      </c>
      <c r="D21" s="92">
        <v>822827</v>
      </c>
      <c r="E21" s="92">
        <v>118741</v>
      </c>
      <c r="F21" s="92">
        <v>55977</v>
      </c>
      <c r="G21" s="92">
        <v>36798</v>
      </c>
      <c r="H21" s="92">
        <v>142221</v>
      </c>
    </row>
    <row r="22" spans="1:8" ht="13.5" x14ac:dyDescent="0.2">
      <c r="A22" s="51">
        <v>17</v>
      </c>
      <c r="B22" s="52" t="s">
        <v>62</v>
      </c>
      <c r="C22" s="92">
        <v>9897</v>
      </c>
      <c r="D22" s="92">
        <v>28885</v>
      </c>
      <c r="E22" s="92">
        <v>2340</v>
      </c>
      <c r="F22" s="92">
        <v>3860</v>
      </c>
      <c r="G22" s="92">
        <v>4816</v>
      </c>
      <c r="H22" s="92">
        <v>12447</v>
      </c>
    </row>
    <row r="23" spans="1:8" ht="13.5" x14ac:dyDescent="0.2">
      <c r="A23" s="51">
        <v>18</v>
      </c>
      <c r="B23" s="52" t="s">
        <v>192</v>
      </c>
      <c r="C23" s="92">
        <v>27122</v>
      </c>
      <c r="D23" s="92">
        <v>44509</v>
      </c>
      <c r="E23" s="92">
        <v>11871</v>
      </c>
      <c r="F23" s="92">
        <v>10523</v>
      </c>
      <c r="G23" s="92">
        <v>1032</v>
      </c>
      <c r="H23" s="92">
        <v>2392</v>
      </c>
    </row>
    <row r="24" spans="1:8" ht="13.5" x14ac:dyDescent="0.2">
      <c r="A24" s="51">
        <v>19</v>
      </c>
      <c r="B24" s="52" t="s">
        <v>63</v>
      </c>
      <c r="C24" s="92">
        <v>38889</v>
      </c>
      <c r="D24" s="92">
        <v>87148</v>
      </c>
      <c r="E24" s="92">
        <v>498</v>
      </c>
      <c r="F24" s="92">
        <v>117</v>
      </c>
      <c r="G24" s="92">
        <v>7762</v>
      </c>
      <c r="H24" s="92">
        <v>1790</v>
      </c>
    </row>
    <row r="25" spans="1:8" ht="13.5" x14ac:dyDescent="0.2">
      <c r="A25" s="51">
        <v>20</v>
      </c>
      <c r="B25" s="52" t="s">
        <v>64</v>
      </c>
      <c r="C25" s="92">
        <v>147</v>
      </c>
      <c r="D25" s="92">
        <v>2593.62</v>
      </c>
      <c r="E25" s="92">
        <v>24</v>
      </c>
      <c r="F25" s="92">
        <v>56</v>
      </c>
      <c r="G25" s="92">
        <v>23</v>
      </c>
      <c r="H25" s="92">
        <v>74</v>
      </c>
    </row>
    <row r="26" spans="1:8" ht="13.5" x14ac:dyDescent="0.2">
      <c r="A26" s="51">
        <v>21</v>
      </c>
      <c r="B26" s="52" t="s">
        <v>47</v>
      </c>
      <c r="C26" s="92">
        <v>5466</v>
      </c>
      <c r="D26" s="92">
        <v>16456</v>
      </c>
      <c r="E26" s="92">
        <v>4879</v>
      </c>
      <c r="F26" s="92">
        <v>13229</v>
      </c>
      <c r="G26" s="92">
        <v>5466</v>
      </c>
      <c r="H26" s="92">
        <v>15956</v>
      </c>
    </row>
    <row r="27" spans="1:8" ht="13.5" x14ac:dyDescent="0.2">
      <c r="A27" s="208"/>
      <c r="B27" s="165" t="s">
        <v>307</v>
      </c>
      <c r="C27" s="201">
        <f>SUM(C6:C26)</f>
        <v>820769</v>
      </c>
      <c r="D27" s="201">
        <f t="shared" ref="D27:H27" si="0">SUM(D6:D26)</f>
        <v>1843977.06</v>
      </c>
      <c r="E27" s="201">
        <f t="shared" si="0"/>
        <v>330098</v>
      </c>
      <c r="F27" s="201">
        <f t="shared" si="0"/>
        <v>248611.68000000002</v>
      </c>
      <c r="G27" s="201">
        <f t="shared" si="0"/>
        <v>140079</v>
      </c>
      <c r="H27" s="201">
        <f t="shared" si="0"/>
        <v>340374.31</v>
      </c>
    </row>
    <row r="28" spans="1:8" ht="13.5" x14ac:dyDescent="0.2">
      <c r="A28" s="51">
        <v>22</v>
      </c>
      <c r="B28" s="52" t="s">
        <v>44</v>
      </c>
      <c r="C28" s="92">
        <v>135139</v>
      </c>
      <c r="D28" s="92">
        <v>32578.26</v>
      </c>
      <c r="E28" s="92">
        <v>0</v>
      </c>
      <c r="F28" s="92">
        <v>0</v>
      </c>
      <c r="G28" s="92">
        <v>17056</v>
      </c>
      <c r="H28" s="92">
        <v>14168.94</v>
      </c>
    </row>
    <row r="29" spans="1:8" ht="13.5" x14ac:dyDescent="0.2">
      <c r="A29" s="51">
        <v>23</v>
      </c>
      <c r="B29" s="52" t="s">
        <v>193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</row>
    <row r="30" spans="1:8" ht="13.5" x14ac:dyDescent="0.2">
      <c r="A30" s="51">
        <v>24</v>
      </c>
      <c r="B30" s="52" t="s">
        <v>194</v>
      </c>
      <c r="C30" s="92">
        <v>8</v>
      </c>
      <c r="D30" s="92">
        <v>19.25</v>
      </c>
      <c r="E30" s="92">
        <v>6</v>
      </c>
      <c r="F30" s="92">
        <v>8.25</v>
      </c>
      <c r="G30" s="92">
        <v>2</v>
      </c>
      <c r="H30" s="92">
        <v>11.15</v>
      </c>
    </row>
    <row r="31" spans="1:8" ht="13.5" x14ac:dyDescent="0.2">
      <c r="A31" s="51">
        <v>25</v>
      </c>
      <c r="B31" s="52" t="s">
        <v>48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</row>
    <row r="32" spans="1:8" ht="13.5" x14ac:dyDescent="0.2">
      <c r="A32" s="51">
        <v>26</v>
      </c>
      <c r="B32" s="52" t="s">
        <v>195</v>
      </c>
      <c r="C32" s="92">
        <v>31073</v>
      </c>
      <c r="D32" s="92">
        <v>7496</v>
      </c>
      <c r="E32" s="92">
        <v>0</v>
      </c>
      <c r="F32" s="92">
        <v>0</v>
      </c>
      <c r="G32" s="92">
        <v>18741</v>
      </c>
      <c r="H32" s="92">
        <v>5488</v>
      </c>
    </row>
    <row r="33" spans="1:8" ht="13.5" x14ac:dyDescent="0.2">
      <c r="A33" s="51">
        <v>27</v>
      </c>
      <c r="B33" s="52" t="s">
        <v>196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</row>
    <row r="34" spans="1:8" ht="13.5" x14ac:dyDescent="0.2">
      <c r="A34" s="51">
        <v>28</v>
      </c>
      <c r="B34" s="52" t="s">
        <v>197</v>
      </c>
      <c r="C34" s="92">
        <v>1247</v>
      </c>
      <c r="D34" s="92">
        <v>2393</v>
      </c>
      <c r="E34" s="92">
        <v>2</v>
      </c>
      <c r="F34" s="92">
        <v>1</v>
      </c>
      <c r="G34" s="92">
        <v>1223</v>
      </c>
      <c r="H34" s="92">
        <v>2191</v>
      </c>
    </row>
    <row r="35" spans="1:8" ht="13.5" x14ac:dyDescent="0.2">
      <c r="A35" s="51">
        <v>29</v>
      </c>
      <c r="B35" s="52" t="s">
        <v>68</v>
      </c>
      <c r="C35" s="92">
        <v>155621</v>
      </c>
      <c r="D35" s="92">
        <v>59983.15</v>
      </c>
      <c r="E35" s="92">
        <v>105739</v>
      </c>
      <c r="F35" s="92">
        <v>13591.04</v>
      </c>
      <c r="G35" s="92">
        <v>59490</v>
      </c>
      <c r="H35" s="92">
        <v>33610.17</v>
      </c>
    </row>
    <row r="36" spans="1:8" ht="13.5" x14ac:dyDescent="0.2">
      <c r="A36" s="51">
        <v>30</v>
      </c>
      <c r="B36" s="52" t="s">
        <v>69</v>
      </c>
      <c r="C36" s="92">
        <v>45472</v>
      </c>
      <c r="D36" s="92">
        <v>220016</v>
      </c>
      <c r="E36" s="92">
        <v>20066</v>
      </c>
      <c r="F36" s="92">
        <v>63263</v>
      </c>
      <c r="G36" s="92">
        <v>17417</v>
      </c>
      <c r="H36" s="92">
        <v>77120</v>
      </c>
    </row>
    <row r="37" spans="1:8" ht="13.5" x14ac:dyDescent="0.2">
      <c r="A37" s="51">
        <v>31</v>
      </c>
      <c r="B37" s="52" t="s">
        <v>198</v>
      </c>
      <c r="C37" s="92">
        <v>115414</v>
      </c>
      <c r="D37" s="92">
        <v>19151.810000000001</v>
      </c>
      <c r="E37" s="92">
        <v>115414</v>
      </c>
      <c r="F37" s="92">
        <v>19151.810000000001</v>
      </c>
      <c r="G37" s="92">
        <v>58269</v>
      </c>
      <c r="H37" s="92">
        <v>16151.44</v>
      </c>
    </row>
    <row r="38" spans="1:8" ht="13.5" x14ac:dyDescent="0.2">
      <c r="A38" s="51">
        <v>32</v>
      </c>
      <c r="B38" s="52" t="s">
        <v>199</v>
      </c>
      <c r="C38" s="92">
        <v>7830</v>
      </c>
      <c r="D38" s="92">
        <v>12363.4</v>
      </c>
      <c r="E38" s="92">
        <v>0</v>
      </c>
      <c r="F38" s="92">
        <v>0</v>
      </c>
      <c r="G38" s="92">
        <v>0</v>
      </c>
      <c r="H38" s="92">
        <v>0</v>
      </c>
    </row>
    <row r="39" spans="1:8" ht="13.5" x14ac:dyDescent="0.2">
      <c r="A39" s="51">
        <v>33</v>
      </c>
      <c r="B39" s="52" t="s">
        <v>200</v>
      </c>
      <c r="C39" s="92">
        <v>64</v>
      </c>
      <c r="D39" s="92">
        <v>277</v>
      </c>
      <c r="E39" s="92">
        <v>8</v>
      </c>
      <c r="F39" s="92">
        <v>63</v>
      </c>
      <c r="G39" s="92">
        <v>2</v>
      </c>
      <c r="H39" s="92">
        <v>11</v>
      </c>
    </row>
    <row r="40" spans="1:8" ht="13.5" x14ac:dyDescent="0.2">
      <c r="A40" s="51">
        <v>34</v>
      </c>
      <c r="B40" s="52" t="s">
        <v>201</v>
      </c>
      <c r="C40" s="92">
        <v>32</v>
      </c>
      <c r="D40" s="92">
        <v>383.45</v>
      </c>
      <c r="E40" s="92">
        <v>0</v>
      </c>
      <c r="F40" s="92">
        <v>0</v>
      </c>
      <c r="G40" s="92">
        <v>0</v>
      </c>
      <c r="H40" s="92">
        <v>0</v>
      </c>
    </row>
    <row r="41" spans="1:8" ht="13.5" x14ac:dyDescent="0.2">
      <c r="A41" s="51">
        <v>35</v>
      </c>
      <c r="B41" s="52" t="s">
        <v>202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</row>
    <row r="42" spans="1:8" ht="13.5" x14ac:dyDescent="0.2">
      <c r="A42" s="51">
        <v>36</v>
      </c>
      <c r="B42" s="52" t="s">
        <v>70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</row>
    <row r="43" spans="1:8" ht="13.5" x14ac:dyDescent="0.2">
      <c r="A43" s="51">
        <v>37</v>
      </c>
      <c r="B43" s="52" t="s">
        <v>203</v>
      </c>
      <c r="C43" s="92">
        <v>39</v>
      </c>
      <c r="D43" s="92">
        <v>430</v>
      </c>
      <c r="E43" s="92">
        <v>20</v>
      </c>
      <c r="F43" s="92">
        <v>156</v>
      </c>
      <c r="G43" s="92">
        <v>0</v>
      </c>
      <c r="H43" s="92">
        <v>0</v>
      </c>
    </row>
    <row r="44" spans="1:8" ht="13.5" x14ac:dyDescent="0.2">
      <c r="A44" s="51">
        <v>38</v>
      </c>
      <c r="B44" s="52" t="s">
        <v>204</v>
      </c>
      <c r="C44" s="92">
        <v>170910</v>
      </c>
      <c r="D44" s="92">
        <v>28905</v>
      </c>
      <c r="E44" s="92">
        <v>170738</v>
      </c>
      <c r="F44" s="92">
        <v>27499</v>
      </c>
      <c r="G44" s="92">
        <v>84594</v>
      </c>
      <c r="H44" s="92">
        <v>21904</v>
      </c>
    </row>
    <row r="45" spans="1:8" ht="13.5" x14ac:dyDescent="0.2">
      <c r="A45" s="51">
        <v>39</v>
      </c>
      <c r="B45" s="52" t="s">
        <v>205</v>
      </c>
      <c r="C45" s="92">
        <v>9</v>
      </c>
      <c r="D45" s="92">
        <v>45</v>
      </c>
      <c r="E45" s="92">
        <v>0</v>
      </c>
      <c r="F45" s="92">
        <v>0</v>
      </c>
      <c r="G45" s="92">
        <v>3</v>
      </c>
      <c r="H45" s="92">
        <v>15</v>
      </c>
    </row>
    <row r="46" spans="1:8" ht="13.5" x14ac:dyDescent="0.2">
      <c r="A46" s="51">
        <v>40</v>
      </c>
      <c r="B46" s="52" t="s">
        <v>74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</row>
    <row r="47" spans="1:8" ht="13.5" x14ac:dyDescent="0.2">
      <c r="A47" s="51">
        <v>41</v>
      </c>
      <c r="B47" s="52" t="s">
        <v>206</v>
      </c>
      <c r="C47" s="92">
        <v>41</v>
      </c>
      <c r="D47" s="92">
        <v>169.36</v>
      </c>
      <c r="E47" s="92">
        <v>0</v>
      </c>
      <c r="F47" s="92">
        <v>0</v>
      </c>
      <c r="G47" s="92">
        <v>25</v>
      </c>
      <c r="H47" s="92">
        <v>80.62</v>
      </c>
    </row>
    <row r="48" spans="1:8" ht="13.5" x14ac:dyDescent="0.2">
      <c r="A48" s="51">
        <v>42</v>
      </c>
      <c r="B48" s="52" t="s">
        <v>73</v>
      </c>
      <c r="C48" s="92">
        <v>2</v>
      </c>
      <c r="D48" s="92">
        <v>0.18</v>
      </c>
      <c r="E48" s="92">
        <v>2</v>
      </c>
      <c r="F48" s="92">
        <v>0.18</v>
      </c>
      <c r="G48" s="92">
        <v>0</v>
      </c>
      <c r="H48" s="92">
        <v>0</v>
      </c>
    </row>
    <row r="49" spans="1:8" ht="13.5" x14ac:dyDescent="0.2">
      <c r="A49" s="208"/>
      <c r="B49" s="165" t="s">
        <v>298</v>
      </c>
      <c r="C49" s="201">
        <f>SUM(C28:C48)</f>
        <v>662901</v>
      </c>
      <c r="D49" s="201">
        <f t="shared" ref="D49:H49" si="1">SUM(D28:D48)</f>
        <v>384210.86000000004</v>
      </c>
      <c r="E49" s="201">
        <f t="shared" si="1"/>
        <v>411995</v>
      </c>
      <c r="F49" s="201">
        <f t="shared" si="1"/>
        <v>123733.28</v>
      </c>
      <c r="G49" s="201">
        <f t="shared" si="1"/>
        <v>256822</v>
      </c>
      <c r="H49" s="201">
        <f t="shared" si="1"/>
        <v>170751.32</v>
      </c>
    </row>
    <row r="50" spans="1:8" ht="13.5" x14ac:dyDescent="0.2">
      <c r="A50" s="51">
        <v>43</v>
      </c>
      <c r="B50" s="52" t="s">
        <v>43</v>
      </c>
      <c r="C50" s="92">
        <v>130747</v>
      </c>
      <c r="D50" s="92">
        <v>90852.63</v>
      </c>
      <c r="E50" s="92">
        <v>128733</v>
      </c>
      <c r="F50" s="92">
        <v>84972.54</v>
      </c>
      <c r="G50" s="92">
        <v>7627</v>
      </c>
      <c r="H50" s="92">
        <v>7827.21</v>
      </c>
    </row>
    <row r="51" spans="1:8" ht="13.5" x14ac:dyDescent="0.2">
      <c r="A51" s="51">
        <v>44</v>
      </c>
      <c r="B51" s="52" t="s">
        <v>207</v>
      </c>
      <c r="C51" s="92">
        <v>34890</v>
      </c>
      <c r="D51" s="92">
        <v>16825</v>
      </c>
      <c r="E51" s="92">
        <v>6087</v>
      </c>
      <c r="F51" s="92">
        <v>3763</v>
      </c>
      <c r="G51" s="92">
        <v>7186</v>
      </c>
      <c r="H51" s="92">
        <v>8826</v>
      </c>
    </row>
    <row r="52" spans="1:8" ht="13.5" x14ac:dyDescent="0.2">
      <c r="A52" s="51">
        <v>45</v>
      </c>
      <c r="B52" s="52" t="s">
        <v>49</v>
      </c>
      <c r="C52" s="92">
        <v>53986</v>
      </c>
      <c r="D52" s="92">
        <v>90497.84</v>
      </c>
      <c r="E52" s="92">
        <v>51214</v>
      </c>
      <c r="F52" s="92">
        <v>49825.14</v>
      </c>
      <c r="G52" s="92">
        <v>3124</v>
      </c>
      <c r="H52" s="92">
        <v>1102.21</v>
      </c>
    </row>
    <row r="53" spans="1:8" ht="13.5" x14ac:dyDescent="0.2">
      <c r="A53" s="208"/>
      <c r="B53" s="165" t="s">
        <v>308</v>
      </c>
      <c r="C53" s="201">
        <f>SUM(C50:C52)</f>
        <v>219623</v>
      </c>
      <c r="D53" s="201">
        <f t="shared" ref="D53:H53" si="2">SUM(D50:D52)</f>
        <v>198175.47</v>
      </c>
      <c r="E53" s="201">
        <f t="shared" si="2"/>
        <v>186034</v>
      </c>
      <c r="F53" s="201">
        <f t="shared" si="2"/>
        <v>138560.68</v>
      </c>
      <c r="G53" s="201">
        <f t="shared" si="2"/>
        <v>17937</v>
      </c>
      <c r="H53" s="201">
        <f t="shared" si="2"/>
        <v>17755.419999999998</v>
      </c>
    </row>
    <row r="54" spans="1:8" ht="13.5" x14ac:dyDescent="0.2">
      <c r="A54" s="51">
        <v>46</v>
      </c>
      <c r="B54" s="52" t="s">
        <v>299</v>
      </c>
      <c r="C54" s="92">
        <v>0</v>
      </c>
      <c r="D54" s="92">
        <v>0</v>
      </c>
      <c r="E54" s="92">
        <v>0</v>
      </c>
      <c r="F54" s="92">
        <v>0</v>
      </c>
      <c r="G54" s="92">
        <v>0</v>
      </c>
      <c r="H54" s="92">
        <v>0</v>
      </c>
    </row>
    <row r="55" spans="1:8" ht="13.5" x14ac:dyDescent="0.2">
      <c r="A55" s="51">
        <v>47</v>
      </c>
      <c r="B55" s="52" t="s">
        <v>232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</row>
    <row r="56" spans="1:8" ht="13.5" x14ac:dyDescent="0.2">
      <c r="A56" s="51">
        <v>48</v>
      </c>
      <c r="B56" s="52" t="s">
        <v>300</v>
      </c>
      <c r="C56" s="92">
        <v>0</v>
      </c>
      <c r="D56" s="92">
        <v>0</v>
      </c>
      <c r="E56" s="92">
        <v>0</v>
      </c>
      <c r="F56" s="92">
        <v>0</v>
      </c>
      <c r="G56" s="92">
        <v>0</v>
      </c>
      <c r="H56" s="92">
        <v>0</v>
      </c>
    </row>
    <row r="57" spans="1:8" ht="13.5" x14ac:dyDescent="0.2">
      <c r="A57" s="51">
        <v>49</v>
      </c>
      <c r="B57" s="52" t="s">
        <v>306</v>
      </c>
      <c r="C57" s="92">
        <v>0</v>
      </c>
      <c r="D57" s="92">
        <v>0</v>
      </c>
      <c r="E57" s="92">
        <v>0</v>
      </c>
      <c r="F57" s="92">
        <v>0</v>
      </c>
      <c r="G57" s="92">
        <v>0</v>
      </c>
      <c r="H57" s="92">
        <v>0</v>
      </c>
    </row>
    <row r="58" spans="1:8" ht="13.5" x14ac:dyDescent="0.2">
      <c r="A58" s="208"/>
      <c r="B58" s="165" t="s">
        <v>301</v>
      </c>
      <c r="C58" s="201">
        <f>SUM(C54:C57)</f>
        <v>0</v>
      </c>
      <c r="D58" s="201">
        <f t="shared" ref="D58:H58" si="3">SUM(D54:D57)</f>
        <v>0</v>
      </c>
      <c r="E58" s="201">
        <f t="shared" si="3"/>
        <v>0</v>
      </c>
      <c r="F58" s="201">
        <f t="shared" si="3"/>
        <v>0</v>
      </c>
      <c r="G58" s="201">
        <f t="shared" si="3"/>
        <v>0</v>
      </c>
      <c r="H58" s="201">
        <f t="shared" si="3"/>
        <v>0</v>
      </c>
    </row>
    <row r="59" spans="1:8" ht="13.5" x14ac:dyDescent="0.2">
      <c r="A59" s="208"/>
      <c r="B59" s="165" t="s">
        <v>233</v>
      </c>
      <c r="C59" s="201">
        <f>C58+C53+C49+C27</f>
        <v>1703293</v>
      </c>
      <c r="D59" s="201">
        <f t="shared" ref="D59:H59" si="4">D58+D53+D49+D27</f>
        <v>2426363.39</v>
      </c>
      <c r="E59" s="201">
        <f t="shared" si="4"/>
        <v>928127</v>
      </c>
      <c r="F59" s="201">
        <f t="shared" si="4"/>
        <v>510905.64</v>
      </c>
      <c r="G59" s="201">
        <f t="shared" si="4"/>
        <v>414838</v>
      </c>
      <c r="H59" s="201">
        <f t="shared" si="4"/>
        <v>528881.05000000005</v>
      </c>
    </row>
    <row r="61" spans="1:8" x14ac:dyDescent="0.2">
      <c r="D61" s="3" t="s">
        <v>1098</v>
      </c>
    </row>
    <row r="62" spans="1:8" x14ac:dyDescent="0.2">
      <c r="C62" s="104"/>
      <c r="D62" s="104"/>
      <c r="E62" s="104"/>
      <c r="F62" s="104"/>
      <c r="G62" s="104"/>
      <c r="H62" s="104"/>
    </row>
  </sheetData>
  <mergeCells count="7">
    <mergeCell ref="A1:H1"/>
    <mergeCell ref="B3:D3"/>
    <mergeCell ref="A4:A5"/>
    <mergeCell ref="B4:B5"/>
    <mergeCell ref="C4:D4"/>
    <mergeCell ref="G4:H4"/>
    <mergeCell ref="E4:F4"/>
  </mergeCells>
  <pageMargins left="1.45" right="0.7" top="0.75" bottom="0.75" header="0.3" footer="0.3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P17" sqref="P17"/>
    </sheetView>
  </sheetViews>
  <sheetFormatPr defaultColWidth="9.140625" defaultRowHeight="13.5" x14ac:dyDescent="0.2"/>
  <cols>
    <col min="1" max="1" width="3.5703125" style="153" bestFit="1" customWidth="1"/>
    <col min="2" max="2" width="20.85546875" style="152" customWidth="1"/>
    <col min="3" max="3" width="14.85546875" style="152" bestFit="1" customWidth="1"/>
    <col min="4" max="4" width="12" style="152" bestFit="1" customWidth="1"/>
    <col min="5" max="5" width="10.42578125" style="154" bestFit="1" customWidth="1"/>
    <col min="6" max="6" width="14.140625" style="152" bestFit="1" customWidth="1"/>
    <col min="7" max="7" width="13.42578125" style="152" bestFit="1" customWidth="1"/>
    <col min="8" max="8" width="12.85546875" style="154" bestFit="1" customWidth="1"/>
    <col min="9" max="9" width="12" style="152" bestFit="1" customWidth="1"/>
    <col min="10" max="10" width="8.42578125" style="154" bestFit="1" customWidth="1"/>
    <col min="11" max="11" width="12.5703125" style="152" customWidth="1"/>
    <col min="12" max="12" width="8.140625" style="154" bestFit="1" customWidth="1"/>
    <col min="13" max="13" width="10.5703125" style="152" bestFit="1" customWidth="1"/>
    <col min="14" max="14" width="12" style="152" bestFit="1" customWidth="1"/>
    <col min="15" max="15" width="7.85546875" style="154" bestFit="1" customWidth="1"/>
    <col min="16" max="16384" width="9.140625" style="152"/>
  </cols>
  <sheetData>
    <row r="1" spans="1:15" ht="18.75" x14ac:dyDescent="0.2">
      <c r="A1" s="542" t="s">
        <v>303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</row>
    <row r="2" spans="1:15" x14ac:dyDescent="0.2">
      <c r="A2" s="540" t="s">
        <v>297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</row>
    <row r="3" spans="1:15" x14ac:dyDescent="0.2">
      <c r="L3" s="541" t="s">
        <v>108</v>
      </c>
      <c r="M3" s="541"/>
      <c r="N3" s="541"/>
      <c r="O3" s="541"/>
    </row>
    <row r="5" spans="1:15" s="155" customFormat="1" ht="67.5" x14ac:dyDescent="0.2">
      <c r="A5" s="149" t="s">
        <v>114</v>
      </c>
      <c r="B5" s="149" t="s">
        <v>281</v>
      </c>
      <c r="C5" s="149" t="s">
        <v>284</v>
      </c>
      <c r="D5" s="149" t="s">
        <v>285</v>
      </c>
      <c r="E5" s="148" t="s">
        <v>286</v>
      </c>
      <c r="F5" s="149" t="s">
        <v>287</v>
      </c>
      <c r="G5" s="149" t="s">
        <v>288</v>
      </c>
      <c r="H5" s="148" t="s">
        <v>289</v>
      </c>
      <c r="I5" s="149" t="s">
        <v>290</v>
      </c>
      <c r="J5" s="148" t="s">
        <v>291</v>
      </c>
      <c r="K5" s="149" t="s">
        <v>292</v>
      </c>
      <c r="L5" s="148" t="s">
        <v>293</v>
      </c>
      <c r="M5" s="149" t="s">
        <v>296</v>
      </c>
      <c r="N5" s="149" t="s">
        <v>294</v>
      </c>
      <c r="O5" s="148" t="s">
        <v>295</v>
      </c>
    </row>
    <row r="6" spans="1:15" x14ac:dyDescent="0.2">
      <c r="A6" s="51"/>
      <c r="B6" s="52"/>
      <c r="C6" s="52"/>
      <c r="D6" s="52"/>
      <c r="E6" s="66"/>
      <c r="F6" s="52"/>
      <c r="G6" s="52"/>
      <c r="H6" s="66"/>
      <c r="I6" s="52"/>
      <c r="J6" s="66"/>
      <c r="K6" s="52"/>
      <c r="L6" s="66"/>
      <c r="M6" s="65"/>
      <c r="N6" s="52"/>
      <c r="O6" s="66"/>
    </row>
  </sheetData>
  <sortState ref="B35:O56">
    <sortCondition ref="B35:B56"/>
  </sortState>
  <mergeCells count="3">
    <mergeCell ref="A2:O2"/>
    <mergeCell ref="L3:O3"/>
    <mergeCell ref="A1:O1"/>
  </mergeCells>
  <pageMargins left="0.3" right="0.2" top="1" bottom="0.2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T71"/>
  <sheetViews>
    <sheetView zoomScaleNormal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F67" sqref="F67"/>
    </sheetView>
  </sheetViews>
  <sheetFormatPr defaultColWidth="9.140625" defaultRowHeight="18.75" x14ac:dyDescent="0.2"/>
  <cols>
    <col min="1" max="1" width="4.85546875" style="44" customWidth="1"/>
    <col min="2" max="2" width="23.140625" style="80" customWidth="1"/>
    <col min="3" max="3" width="12.85546875" style="45" customWidth="1"/>
    <col min="4" max="4" width="13.140625" style="45" customWidth="1"/>
    <col min="5" max="5" width="12.85546875" style="45" customWidth="1"/>
    <col min="6" max="7" width="12.140625" style="107" customWidth="1"/>
    <col min="8" max="9" width="12.85546875" style="80" customWidth="1"/>
    <col min="10" max="10" width="11.85546875" style="80" customWidth="1"/>
    <col min="11" max="11" width="13.85546875" style="49" hidden="1" customWidth="1"/>
    <col min="12" max="13" width="10.140625" style="49" hidden="1" customWidth="1"/>
    <col min="14" max="14" width="9.140625" style="110" hidden="1" customWidth="1"/>
    <col min="15" max="15" width="16.85546875" style="111" hidden="1" customWidth="1"/>
    <col min="16" max="16" width="11.85546875" style="111" hidden="1" customWidth="1"/>
    <col min="17" max="17" width="18.5703125" style="49" customWidth="1"/>
    <col min="18" max="18" width="12.140625" style="49" customWidth="1"/>
    <col min="19" max="19" width="9.140625" style="49"/>
    <col min="20" max="16384" width="9.140625" style="80"/>
  </cols>
  <sheetData>
    <row r="1" spans="1:19" ht="12.75" customHeight="1" x14ac:dyDescent="0.2">
      <c r="A1" s="401" t="s">
        <v>722</v>
      </c>
      <c r="B1" s="401"/>
      <c r="C1" s="401"/>
      <c r="D1" s="401"/>
      <c r="E1" s="401"/>
      <c r="F1" s="401"/>
      <c r="G1" s="401"/>
      <c r="H1" s="401"/>
      <c r="I1" s="401"/>
      <c r="J1" s="401"/>
      <c r="K1" s="110"/>
      <c r="O1" s="188"/>
      <c r="P1" s="188"/>
      <c r="Q1" s="80"/>
      <c r="R1" s="80"/>
      <c r="S1" s="80"/>
    </row>
    <row r="2" spans="1:19" x14ac:dyDescent="0.2">
      <c r="A2" s="403" t="s">
        <v>209</v>
      </c>
      <c r="B2" s="403"/>
      <c r="C2" s="403"/>
      <c r="D2" s="403"/>
      <c r="E2" s="403"/>
      <c r="F2" s="403"/>
      <c r="G2" s="403"/>
      <c r="H2" s="403"/>
      <c r="I2" s="403"/>
      <c r="J2" s="403"/>
      <c r="O2" s="188"/>
      <c r="P2" s="188"/>
      <c r="Q2" s="80"/>
      <c r="R2" s="80"/>
      <c r="S2" s="80"/>
    </row>
    <row r="3" spans="1:19" ht="14.25" customHeight="1" x14ac:dyDescent="0.2">
      <c r="A3" s="39"/>
      <c r="B3" s="58" t="s">
        <v>12</v>
      </c>
      <c r="C3" s="43"/>
      <c r="E3" s="43"/>
      <c r="H3" s="402" t="s">
        <v>187</v>
      </c>
      <c r="I3" s="402"/>
      <c r="J3" s="402"/>
      <c r="O3" s="188"/>
      <c r="P3" s="188"/>
      <c r="Q3" s="80"/>
      <c r="R3" s="80"/>
      <c r="S3" s="80"/>
    </row>
    <row r="4" spans="1:19" x14ac:dyDescent="0.2">
      <c r="A4" s="404" t="s">
        <v>208</v>
      </c>
      <c r="B4" s="404" t="s">
        <v>3</v>
      </c>
      <c r="C4" s="405" t="s">
        <v>14</v>
      </c>
      <c r="D4" s="405"/>
      <c r="E4" s="406" t="s">
        <v>9</v>
      </c>
      <c r="F4" s="407"/>
      <c r="G4" s="408"/>
      <c r="H4" s="404" t="s">
        <v>10</v>
      </c>
      <c r="I4" s="404"/>
      <c r="J4" s="404"/>
      <c r="K4" s="400" t="s">
        <v>280</v>
      </c>
      <c r="L4" s="400"/>
      <c r="M4" s="400"/>
      <c r="N4" s="400"/>
      <c r="O4" s="188"/>
      <c r="P4" s="188"/>
      <c r="Q4" s="80"/>
      <c r="R4" s="80"/>
      <c r="S4" s="80"/>
    </row>
    <row r="5" spans="1:19" ht="54.95" customHeight="1" x14ac:dyDescent="0.2">
      <c r="A5" s="404"/>
      <c r="B5" s="404"/>
      <c r="C5" s="286" t="s">
        <v>725</v>
      </c>
      <c r="D5" s="286" t="s">
        <v>723</v>
      </c>
      <c r="E5" s="286" t="s">
        <v>725</v>
      </c>
      <c r="F5" s="286" t="s">
        <v>723</v>
      </c>
      <c r="G5" s="286" t="s">
        <v>724</v>
      </c>
      <c r="H5" s="286" t="s">
        <v>725</v>
      </c>
      <c r="I5" s="286" t="s">
        <v>723</v>
      </c>
      <c r="J5" s="286" t="s">
        <v>726</v>
      </c>
      <c r="K5" s="113" t="s">
        <v>234</v>
      </c>
      <c r="L5" s="113" t="s">
        <v>214</v>
      </c>
      <c r="M5" s="285" t="s">
        <v>235</v>
      </c>
      <c r="N5" s="108" t="s">
        <v>214</v>
      </c>
      <c r="O5" s="189" t="s">
        <v>310</v>
      </c>
      <c r="P5" s="189" t="s">
        <v>311</v>
      </c>
      <c r="Q5" s="80"/>
      <c r="R5" s="80"/>
      <c r="S5" s="80"/>
    </row>
    <row r="6" spans="1:19" s="49" customFormat="1" ht="15" customHeight="1" x14ac:dyDescent="0.2">
      <c r="A6" s="54">
        <v>1</v>
      </c>
      <c r="B6" s="55" t="s">
        <v>52</v>
      </c>
      <c r="C6" s="65">
        <v>1214994</v>
      </c>
      <c r="D6" s="65">
        <v>1237329</v>
      </c>
      <c r="E6" s="65">
        <v>743232</v>
      </c>
      <c r="F6" s="65">
        <v>809245</v>
      </c>
      <c r="G6" s="65">
        <v>117191</v>
      </c>
      <c r="H6" s="57">
        <f t="shared" ref="H6:H59" si="0">E6*100/C6</f>
        <v>61.171660106963493</v>
      </c>
      <c r="I6" s="57">
        <f>F6*100/D6</f>
        <v>65.402572799958619</v>
      </c>
      <c r="J6" s="57">
        <f>(F6+G6)*100/D6</f>
        <v>74.873861357811862</v>
      </c>
      <c r="K6" s="109">
        <f>'CD Ratio_2'!C6+'CD Ratio_2'!D6+'CD Ratio_2'!E6</f>
        <v>1237329</v>
      </c>
      <c r="L6" s="109">
        <f t="shared" ref="L6:L37" si="1">D6-K6</f>
        <v>0</v>
      </c>
      <c r="M6" s="109">
        <f>'CD Ratio_2'!F6+'CD Ratio_2'!G6+'CD Ratio_2'!H6</f>
        <v>809245</v>
      </c>
      <c r="N6" s="109">
        <f t="shared" ref="N6:N37" si="2">F6-M6</f>
        <v>0</v>
      </c>
      <c r="O6" s="111">
        <f>(D6-C6)*100/C6</f>
        <v>1.8382806828675697</v>
      </c>
      <c r="P6" s="111">
        <f>(F6-E6)*100/E6</f>
        <v>8.8818834495823644</v>
      </c>
    </row>
    <row r="7" spans="1:19" s="49" customFormat="1" ht="15" customHeight="1" x14ac:dyDescent="0.2">
      <c r="A7" s="285">
        <v>2</v>
      </c>
      <c r="B7" s="166" t="s">
        <v>53</v>
      </c>
      <c r="C7" s="108">
        <v>136082</v>
      </c>
      <c r="D7" s="108">
        <v>137432</v>
      </c>
      <c r="E7" s="109">
        <v>83244</v>
      </c>
      <c r="F7" s="109">
        <v>95962</v>
      </c>
      <c r="G7" s="109">
        <v>0</v>
      </c>
      <c r="H7" s="57">
        <f t="shared" si="0"/>
        <v>61.171940447671254</v>
      </c>
      <c r="I7" s="57">
        <f t="shared" ref="I7:I59" si="3">F7*100/D7</f>
        <v>69.825077129052914</v>
      </c>
      <c r="J7" s="57">
        <f t="shared" ref="J7:J59" si="4">(F7+G7)*100/D7</f>
        <v>69.825077129052914</v>
      </c>
      <c r="K7" s="109">
        <f>'CD Ratio_2'!C7+'CD Ratio_2'!D7+'CD Ratio_2'!E7</f>
        <v>137432</v>
      </c>
      <c r="L7" s="109">
        <f t="shared" si="1"/>
        <v>0</v>
      </c>
      <c r="M7" s="109">
        <f>'CD Ratio_2'!F7+'CD Ratio_2'!G7+'CD Ratio_2'!H7</f>
        <v>95962</v>
      </c>
      <c r="N7" s="109">
        <f t="shared" si="2"/>
        <v>0</v>
      </c>
      <c r="O7" s="111">
        <f t="shared" ref="O7:O59" si="5">(D7-C7)*100/C7</f>
        <v>0.99204891168560128</v>
      </c>
      <c r="P7" s="111">
        <f t="shared" ref="P7:P59" si="6">(F7-E7)*100/E7</f>
        <v>15.277977992407861</v>
      </c>
    </row>
    <row r="8" spans="1:19" s="49" customFormat="1" ht="15" customHeight="1" x14ac:dyDescent="0.2">
      <c r="A8" s="54">
        <v>3</v>
      </c>
      <c r="B8" s="166" t="s">
        <v>54</v>
      </c>
      <c r="C8" s="108">
        <v>1057381</v>
      </c>
      <c r="D8" s="108">
        <v>1099278</v>
      </c>
      <c r="E8" s="109">
        <v>837778</v>
      </c>
      <c r="F8" s="109">
        <v>948094.8</v>
      </c>
      <c r="G8" s="109">
        <v>0</v>
      </c>
      <c r="H8" s="57">
        <f t="shared" si="0"/>
        <v>79.231421786470534</v>
      </c>
      <c r="I8" s="57">
        <f t="shared" si="3"/>
        <v>86.247045788235553</v>
      </c>
      <c r="J8" s="57">
        <f t="shared" si="4"/>
        <v>86.247045788235553</v>
      </c>
      <c r="K8" s="109">
        <f>'CD Ratio_2'!C8+'CD Ratio_2'!D8+'CD Ratio_2'!E8</f>
        <v>1099278.1200000001</v>
      </c>
      <c r="L8" s="109">
        <f t="shared" si="1"/>
        <v>-0.12000000011175871</v>
      </c>
      <c r="M8" s="109">
        <f>'CD Ratio_2'!F8+'CD Ratio_2'!G8+'CD Ratio_2'!H8</f>
        <v>948094.78</v>
      </c>
      <c r="N8" s="109">
        <f t="shared" si="2"/>
        <v>2.0000000018626451E-2</v>
      </c>
      <c r="O8" s="111">
        <f t="shared" si="5"/>
        <v>3.9623371329728831</v>
      </c>
      <c r="P8" s="111">
        <f t="shared" si="6"/>
        <v>13.16778430562751</v>
      </c>
    </row>
    <row r="9" spans="1:19" s="49" customFormat="1" ht="15" customHeight="1" x14ac:dyDescent="0.2">
      <c r="A9" s="285">
        <v>4</v>
      </c>
      <c r="B9" s="166" t="s">
        <v>55</v>
      </c>
      <c r="C9" s="108">
        <v>2636793</v>
      </c>
      <c r="D9" s="108">
        <v>2649785</v>
      </c>
      <c r="E9" s="109">
        <v>1950716</v>
      </c>
      <c r="F9" s="109">
        <v>1985849</v>
      </c>
      <c r="G9" s="109">
        <v>0</v>
      </c>
      <c r="H9" s="57">
        <f t="shared" si="0"/>
        <v>73.980627224055894</v>
      </c>
      <c r="I9" s="57">
        <f t="shared" si="3"/>
        <v>74.943778457497501</v>
      </c>
      <c r="J9" s="57">
        <f t="shared" si="4"/>
        <v>74.943778457497501</v>
      </c>
      <c r="K9" s="109">
        <f>'CD Ratio_2'!C9+'CD Ratio_2'!D9+'CD Ratio_2'!E9</f>
        <v>2649785</v>
      </c>
      <c r="L9" s="109">
        <f t="shared" si="1"/>
        <v>0</v>
      </c>
      <c r="M9" s="109">
        <f>'CD Ratio_2'!F9+'CD Ratio_2'!G9+'CD Ratio_2'!H9</f>
        <v>1985849</v>
      </c>
      <c r="N9" s="109">
        <f t="shared" si="2"/>
        <v>0</v>
      </c>
      <c r="O9" s="111">
        <f t="shared" si="5"/>
        <v>0.49271975464133894</v>
      </c>
      <c r="P9" s="111">
        <f t="shared" si="6"/>
        <v>1.8010310060511114</v>
      </c>
    </row>
    <row r="10" spans="1:19" s="49" customFormat="1" ht="15" customHeight="1" x14ac:dyDescent="0.2">
      <c r="A10" s="54">
        <v>5</v>
      </c>
      <c r="B10" s="166" t="s">
        <v>56</v>
      </c>
      <c r="C10" s="108">
        <v>548948</v>
      </c>
      <c r="D10" s="108">
        <v>565250</v>
      </c>
      <c r="E10" s="109">
        <v>319920</v>
      </c>
      <c r="F10" s="109">
        <v>321717</v>
      </c>
      <c r="G10" s="109">
        <v>0</v>
      </c>
      <c r="H10" s="57">
        <f t="shared" si="0"/>
        <v>58.27874407047662</v>
      </c>
      <c r="I10" s="57">
        <f t="shared" si="3"/>
        <v>56.915877930119414</v>
      </c>
      <c r="J10" s="57">
        <f t="shared" si="4"/>
        <v>56.915877930119414</v>
      </c>
      <c r="K10" s="109">
        <f>'CD Ratio_2'!C10+'CD Ratio_2'!D10+'CD Ratio_2'!E10</f>
        <v>565250</v>
      </c>
      <c r="L10" s="109">
        <f t="shared" si="1"/>
        <v>0</v>
      </c>
      <c r="M10" s="109">
        <f>'CD Ratio_2'!F10+'CD Ratio_2'!G10+'CD Ratio_2'!H10</f>
        <v>321717</v>
      </c>
      <c r="N10" s="109">
        <f t="shared" si="2"/>
        <v>0</v>
      </c>
      <c r="O10" s="111">
        <f t="shared" si="5"/>
        <v>2.9696801882874153</v>
      </c>
      <c r="P10" s="111">
        <f t="shared" si="6"/>
        <v>0.56170292573143288</v>
      </c>
    </row>
    <row r="11" spans="1:19" s="49" customFormat="1" ht="15" customHeight="1" x14ac:dyDescent="0.2">
      <c r="A11" s="285">
        <v>6</v>
      </c>
      <c r="B11" s="166" t="s">
        <v>57</v>
      </c>
      <c r="C11" s="108">
        <v>775090</v>
      </c>
      <c r="D11" s="108">
        <v>719252.05</v>
      </c>
      <c r="E11" s="109">
        <v>608977</v>
      </c>
      <c r="F11" s="109">
        <v>492107.78</v>
      </c>
      <c r="G11" s="109">
        <v>0</v>
      </c>
      <c r="H11" s="57">
        <f t="shared" si="0"/>
        <v>78.568553329290793</v>
      </c>
      <c r="I11" s="57">
        <f t="shared" si="3"/>
        <v>68.419378158185296</v>
      </c>
      <c r="J11" s="57">
        <f t="shared" si="4"/>
        <v>68.419378158185296</v>
      </c>
      <c r="K11" s="109">
        <f>'CD Ratio_2'!C11+'CD Ratio_2'!D11+'CD Ratio_2'!E11</f>
        <v>719252.04999999993</v>
      </c>
      <c r="L11" s="109">
        <f t="shared" si="1"/>
        <v>0</v>
      </c>
      <c r="M11" s="109">
        <f>'CD Ratio_2'!F11+'CD Ratio_2'!G11+'CD Ratio_2'!H11</f>
        <v>492107.77</v>
      </c>
      <c r="N11" s="109">
        <f t="shared" si="2"/>
        <v>1.0000000009313226E-2</v>
      </c>
      <c r="O11" s="111">
        <f t="shared" si="5"/>
        <v>-7.2040601736572469</v>
      </c>
      <c r="P11" s="111">
        <f t="shared" si="6"/>
        <v>-19.191072897662796</v>
      </c>
    </row>
    <row r="12" spans="1:19" s="49" customFormat="1" ht="15" customHeight="1" x14ac:dyDescent="0.2">
      <c r="A12" s="54">
        <v>7</v>
      </c>
      <c r="B12" s="166" t="s">
        <v>58</v>
      </c>
      <c r="C12" s="108">
        <v>2793712</v>
      </c>
      <c r="D12" s="108">
        <v>2817997</v>
      </c>
      <c r="E12" s="109">
        <v>1371544</v>
      </c>
      <c r="F12" s="109">
        <v>1364514</v>
      </c>
      <c r="G12" s="109">
        <v>0</v>
      </c>
      <c r="H12" s="57">
        <f t="shared" si="0"/>
        <v>49.093965304941953</v>
      </c>
      <c r="I12" s="57">
        <f t="shared" si="3"/>
        <v>48.421414217261407</v>
      </c>
      <c r="J12" s="57">
        <f t="shared" si="4"/>
        <v>48.421414217261407</v>
      </c>
      <c r="K12" s="109">
        <f>'CD Ratio_2'!C12+'CD Ratio_2'!D12+'CD Ratio_2'!E12</f>
        <v>2817997</v>
      </c>
      <c r="L12" s="109">
        <f t="shared" si="1"/>
        <v>0</v>
      </c>
      <c r="M12" s="109">
        <f>'CD Ratio_2'!F12+'CD Ratio_2'!G12+'CD Ratio_2'!H12</f>
        <v>1364514</v>
      </c>
      <c r="N12" s="109">
        <f t="shared" si="2"/>
        <v>0</v>
      </c>
      <c r="O12" s="111">
        <f t="shared" si="5"/>
        <v>0.86927356864272343</v>
      </c>
      <c r="P12" s="111">
        <f t="shared" si="6"/>
        <v>-0.51256102611363541</v>
      </c>
    </row>
    <row r="13" spans="1:19" s="49" customFormat="1" ht="15" customHeight="1" x14ac:dyDescent="0.2">
      <c r="A13" s="285">
        <v>8</v>
      </c>
      <c r="B13" s="166" t="s">
        <v>45</v>
      </c>
      <c r="C13" s="108">
        <v>179583</v>
      </c>
      <c r="D13" s="108">
        <v>172351</v>
      </c>
      <c r="E13" s="109">
        <v>308893</v>
      </c>
      <c r="F13" s="109">
        <v>326183</v>
      </c>
      <c r="G13" s="109">
        <v>0</v>
      </c>
      <c r="H13" s="57">
        <f t="shared" si="0"/>
        <v>172.00570209875099</v>
      </c>
      <c r="I13" s="57">
        <f t="shared" si="3"/>
        <v>189.25506669529042</v>
      </c>
      <c r="J13" s="57">
        <f t="shared" si="4"/>
        <v>189.25506669529042</v>
      </c>
      <c r="K13" s="109">
        <f>'CD Ratio_2'!C13+'CD Ratio_2'!D13+'CD Ratio_2'!E13</f>
        <v>172351</v>
      </c>
      <c r="L13" s="109">
        <f t="shared" si="1"/>
        <v>0</v>
      </c>
      <c r="M13" s="109">
        <f>'CD Ratio_2'!F13+'CD Ratio_2'!G13+'CD Ratio_2'!H13</f>
        <v>326183</v>
      </c>
      <c r="N13" s="109">
        <f t="shared" si="2"/>
        <v>0</v>
      </c>
      <c r="O13" s="111">
        <f t="shared" si="5"/>
        <v>-4.0271072428904739</v>
      </c>
      <c r="P13" s="111">
        <f t="shared" si="6"/>
        <v>5.5974075165186647</v>
      </c>
    </row>
    <row r="14" spans="1:19" s="49" customFormat="1" ht="15" customHeight="1" x14ac:dyDescent="0.2">
      <c r="A14" s="54">
        <v>9</v>
      </c>
      <c r="B14" s="166" t="s">
        <v>46</v>
      </c>
      <c r="C14" s="108">
        <v>285064</v>
      </c>
      <c r="D14" s="108">
        <v>283226.25</v>
      </c>
      <c r="E14" s="109">
        <v>164450</v>
      </c>
      <c r="F14" s="109">
        <v>168356.04</v>
      </c>
      <c r="G14" s="109">
        <v>0</v>
      </c>
      <c r="H14" s="57">
        <f t="shared" si="0"/>
        <v>57.688799708135718</v>
      </c>
      <c r="I14" s="57">
        <f t="shared" si="3"/>
        <v>59.442244495346038</v>
      </c>
      <c r="J14" s="57">
        <f t="shared" si="4"/>
        <v>59.442244495346038</v>
      </c>
      <c r="K14" s="109">
        <f>'CD Ratio_2'!C14+'CD Ratio_2'!D14+'CD Ratio_2'!E14</f>
        <v>283226.25</v>
      </c>
      <c r="L14" s="109">
        <f t="shared" si="1"/>
        <v>0</v>
      </c>
      <c r="M14" s="109">
        <f>'CD Ratio_2'!F14+'CD Ratio_2'!G14+'CD Ratio_2'!H14</f>
        <v>168356.04</v>
      </c>
      <c r="N14" s="109">
        <f t="shared" si="2"/>
        <v>0</v>
      </c>
      <c r="O14" s="111">
        <f t="shared" si="5"/>
        <v>-0.64467979120478214</v>
      </c>
      <c r="P14" s="111">
        <f t="shared" si="6"/>
        <v>2.3752143508665298</v>
      </c>
    </row>
    <row r="15" spans="1:19" s="49" customFormat="1" ht="15" customHeight="1" x14ac:dyDescent="0.2">
      <c r="A15" s="285">
        <v>10</v>
      </c>
      <c r="B15" s="166" t="s">
        <v>78</v>
      </c>
      <c r="C15" s="108">
        <v>680914</v>
      </c>
      <c r="D15" s="108">
        <v>697070</v>
      </c>
      <c r="E15" s="109">
        <v>420631</v>
      </c>
      <c r="F15" s="109">
        <v>438786</v>
      </c>
      <c r="G15" s="109">
        <v>0</v>
      </c>
      <c r="H15" s="57">
        <f t="shared" si="0"/>
        <v>61.774467847628337</v>
      </c>
      <c r="I15" s="57">
        <f t="shared" si="3"/>
        <v>62.947193251753767</v>
      </c>
      <c r="J15" s="57">
        <f t="shared" si="4"/>
        <v>62.947193251753767</v>
      </c>
      <c r="K15" s="109">
        <f>'CD Ratio_2'!C15+'CD Ratio_2'!D15+'CD Ratio_2'!E15</f>
        <v>697070</v>
      </c>
      <c r="L15" s="109">
        <f t="shared" si="1"/>
        <v>0</v>
      </c>
      <c r="M15" s="109">
        <f>'CD Ratio_2'!F15+'CD Ratio_2'!G15+'CD Ratio_2'!H15</f>
        <v>438786</v>
      </c>
      <c r="N15" s="109">
        <f t="shared" si="2"/>
        <v>0</v>
      </c>
      <c r="O15" s="111">
        <f t="shared" si="5"/>
        <v>2.3726931741747124</v>
      </c>
      <c r="P15" s="111">
        <f t="shared" si="6"/>
        <v>4.3161345692542872</v>
      </c>
    </row>
    <row r="16" spans="1:19" s="49" customFormat="1" ht="15" customHeight="1" x14ac:dyDescent="0.2">
      <c r="A16" s="54">
        <v>11</v>
      </c>
      <c r="B16" s="166" t="s">
        <v>59</v>
      </c>
      <c r="C16" s="108">
        <v>92802.78</v>
      </c>
      <c r="D16" s="108">
        <v>95010.47</v>
      </c>
      <c r="E16" s="109">
        <v>93009.43</v>
      </c>
      <c r="F16" s="109">
        <v>45220.88</v>
      </c>
      <c r="G16" s="109">
        <v>0</v>
      </c>
      <c r="H16" s="57">
        <f t="shared" si="0"/>
        <v>100.22267651895773</v>
      </c>
      <c r="I16" s="57">
        <f t="shared" si="3"/>
        <v>47.595680770761369</v>
      </c>
      <c r="J16" s="57">
        <f t="shared" si="4"/>
        <v>47.595680770761369</v>
      </c>
      <c r="K16" s="109">
        <f>'CD Ratio_2'!C16+'CD Ratio_2'!D16+'CD Ratio_2'!E16</f>
        <v>95010.47</v>
      </c>
      <c r="L16" s="109">
        <f t="shared" si="1"/>
        <v>0</v>
      </c>
      <c r="M16" s="109">
        <f>'CD Ratio_2'!F16+'CD Ratio_2'!G16+'CD Ratio_2'!H16</f>
        <v>45220.88</v>
      </c>
      <c r="N16" s="109">
        <f t="shared" si="2"/>
        <v>0</v>
      </c>
      <c r="O16" s="111">
        <f t="shared" si="5"/>
        <v>2.378905028491606</v>
      </c>
      <c r="P16" s="111">
        <f t="shared" si="6"/>
        <v>-51.380327779667077</v>
      </c>
    </row>
    <row r="17" spans="1:16" s="49" customFormat="1" ht="15" customHeight="1" x14ac:dyDescent="0.2">
      <c r="A17" s="285">
        <v>12</v>
      </c>
      <c r="B17" s="166" t="s">
        <v>60</v>
      </c>
      <c r="C17" s="108">
        <v>135438</v>
      </c>
      <c r="D17" s="108">
        <v>135860</v>
      </c>
      <c r="E17" s="109">
        <v>111299</v>
      </c>
      <c r="F17" s="109">
        <v>125901</v>
      </c>
      <c r="G17" s="109">
        <v>0</v>
      </c>
      <c r="H17" s="57">
        <f t="shared" si="0"/>
        <v>82.177084717730622</v>
      </c>
      <c r="I17" s="57">
        <f t="shared" si="3"/>
        <v>92.669659944060058</v>
      </c>
      <c r="J17" s="57">
        <f t="shared" si="4"/>
        <v>92.669659944060058</v>
      </c>
      <c r="K17" s="109">
        <f>'CD Ratio_2'!C17+'CD Ratio_2'!D17+'CD Ratio_2'!E17</f>
        <v>135860</v>
      </c>
      <c r="L17" s="109">
        <f t="shared" si="1"/>
        <v>0</v>
      </c>
      <c r="M17" s="109">
        <f>'CD Ratio_2'!F17+'CD Ratio_2'!G17+'CD Ratio_2'!H17</f>
        <v>125901</v>
      </c>
      <c r="N17" s="109">
        <f t="shared" si="2"/>
        <v>0</v>
      </c>
      <c r="O17" s="111">
        <f t="shared" si="5"/>
        <v>0.3115816831317651</v>
      </c>
      <c r="P17" s="111">
        <f t="shared" si="6"/>
        <v>13.119614731489053</v>
      </c>
    </row>
    <row r="18" spans="1:16" s="49" customFormat="1" ht="15" customHeight="1" x14ac:dyDescent="0.2">
      <c r="A18" s="54">
        <v>13</v>
      </c>
      <c r="B18" s="166" t="s">
        <v>190</v>
      </c>
      <c r="C18" s="108">
        <v>508063</v>
      </c>
      <c r="D18" s="108">
        <v>526517</v>
      </c>
      <c r="E18" s="109">
        <v>226739</v>
      </c>
      <c r="F18" s="109">
        <v>239141</v>
      </c>
      <c r="G18" s="109">
        <v>0</v>
      </c>
      <c r="H18" s="57">
        <f t="shared" si="0"/>
        <v>44.628126826791167</v>
      </c>
      <c r="I18" s="57">
        <f t="shared" si="3"/>
        <v>45.419426153381565</v>
      </c>
      <c r="J18" s="57">
        <f t="shared" si="4"/>
        <v>45.419426153381565</v>
      </c>
      <c r="K18" s="109">
        <f>'CD Ratio_2'!C18+'CD Ratio_2'!D18+'CD Ratio_2'!E18</f>
        <v>526517</v>
      </c>
      <c r="L18" s="109">
        <f t="shared" si="1"/>
        <v>0</v>
      </c>
      <c r="M18" s="109">
        <f>'CD Ratio_2'!F18+'CD Ratio_2'!G18+'CD Ratio_2'!H18</f>
        <v>239141</v>
      </c>
      <c r="N18" s="109">
        <f t="shared" si="2"/>
        <v>0</v>
      </c>
      <c r="O18" s="111">
        <f t="shared" si="5"/>
        <v>3.632226712041617</v>
      </c>
      <c r="P18" s="111">
        <f t="shared" si="6"/>
        <v>5.469725102430548</v>
      </c>
    </row>
    <row r="19" spans="1:16" s="49" customFormat="1" ht="15" customHeight="1" x14ac:dyDescent="0.2">
      <c r="A19" s="285">
        <v>14</v>
      </c>
      <c r="B19" s="166" t="s">
        <v>191</v>
      </c>
      <c r="C19" s="108">
        <v>176035</v>
      </c>
      <c r="D19" s="108">
        <v>187116</v>
      </c>
      <c r="E19" s="109">
        <v>67380</v>
      </c>
      <c r="F19" s="109">
        <v>69068</v>
      </c>
      <c r="G19" s="109">
        <v>109.5</v>
      </c>
      <c r="H19" s="57">
        <f t="shared" si="0"/>
        <v>38.276479109268045</v>
      </c>
      <c r="I19" s="57">
        <f t="shared" si="3"/>
        <v>36.911862160371108</v>
      </c>
      <c r="J19" s="57">
        <f t="shared" si="4"/>
        <v>36.970382009021144</v>
      </c>
      <c r="K19" s="109">
        <f>'CD Ratio_2'!C19+'CD Ratio_2'!D19+'CD Ratio_2'!E19</f>
        <v>187116</v>
      </c>
      <c r="L19" s="109">
        <f t="shared" si="1"/>
        <v>0</v>
      </c>
      <c r="M19" s="109">
        <f>'CD Ratio_2'!F19+'CD Ratio_2'!G19+'CD Ratio_2'!H19</f>
        <v>69068</v>
      </c>
      <c r="N19" s="109">
        <f t="shared" si="2"/>
        <v>0</v>
      </c>
      <c r="O19" s="111">
        <f t="shared" si="5"/>
        <v>6.2947709262362599</v>
      </c>
      <c r="P19" s="111">
        <f t="shared" si="6"/>
        <v>2.5051944197091123</v>
      </c>
    </row>
    <row r="20" spans="1:16" s="49" customFormat="1" ht="15" customHeight="1" x14ac:dyDescent="0.2">
      <c r="A20" s="54">
        <v>15</v>
      </c>
      <c r="B20" s="166" t="s">
        <v>61</v>
      </c>
      <c r="C20" s="108">
        <v>2203852</v>
      </c>
      <c r="D20" s="108">
        <v>2077325.79</v>
      </c>
      <c r="E20" s="109">
        <v>1535361.36</v>
      </c>
      <c r="F20" s="109">
        <v>1653458.41</v>
      </c>
      <c r="G20" s="109">
        <v>0</v>
      </c>
      <c r="H20" s="57">
        <f t="shared" si="0"/>
        <v>69.667171842755323</v>
      </c>
      <c r="I20" s="57">
        <f t="shared" si="3"/>
        <v>79.595526997236192</v>
      </c>
      <c r="J20" s="57">
        <f t="shared" si="4"/>
        <v>79.595526997236192</v>
      </c>
      <c r="K20" s="109">
        <f>'CD Ratio_2'!C20+'CD Ratio_2'!D20+'CD Ratio_2'!E20</f>
        <v>2077325.7899999998</v>
      </c>
      <c r="L20" s="109">
        <f t="shared" si="1"/>
        <v>0</v>
      </c>
      <c r="M20" s="109">
        <f>'CD Ratio_2'!F20+'CD Ratio_2'!G20+'CD Ratio_2'!H20</f>
        <v>1653458.4000000001</v>
      </c>
      <c r="N20" s="109">
        <f t="shared" si="2"/>
        <v>9.9999997764825821E-3</v>
      </c>
      <c r="O20" s="111">
        <f t="shared" si="5"/>
        <v>-5.7411391509048686</v>
      </c>
      <c r="P20" s="111">
        <f t="shared" si="6"/>
        <v>7.6918081356430514</v>
      </c>
    </row>
    <row r="21" spans="1:16" s="49" customFormat="1" ht="15" customHeight="1" x14ac:dyDescent="0.2">
      <c r="A21" s="285">
        <v>16</v>
      </c>
      <c r="B21" s="166" t="s">
        <v>67</v>
      </c>
      <c r="C21" s="108">
        <v>11007020</v>
      </c>
      <c r="D21" s="108">
        <v>11101676</v>
      </c>
      <c r="E21" s="109">
        <v>6400454</v>
      </c>
      <c r="F21" s="109">
        <v>6647360</v>
      </c>
      <c r="G21" s="109">
        <v>756429</v>
      </c>
      <c r="H21" s="57">
        <f t="shared" si="0"/>
        <v>58.148835924709864</v>
      </c>
      <c r="I21" s="57">
        <f t="shared" si="3"/>
        <v>59.877085225690244</v>
      </c>
      <c r="J21" s="57">
        <f t="shared" si="4"/>
        <v>66.690732102071792</v>
      </c>
      <c r="K21" s="109">
        <f>'CD Ratio_2'!C21+'CD Ratio_2'!D21+'CD Ratio_2'!E21</f>
        <v>11101676</v>
      </c>
      <c r="L21" s="109">
        <f t="shared" si="1"/>
        <v>0</v>
      </c>
      <c r="M21" s="109">
        <f>'CD Ratio_2'!F21+'CD Ratio_2'!G21+'CD Ratio_2'!H21</f>
        <v>6647360</v>
      </c>
      <c r="N21" s="109">
        <f t="shared" si="2"/>
        <v>0</v>
      </c>
      <c r="O21" s="111">
        <f t="shared" si="5"/>
        <v>0.85996027989410395</v>
      </c>
      <c r="P21" s="111">
        <f t="shared" si="6"/>
        <v>3.8576325991874953</v>
      </c>
    </row>
    <row r="22" spans="1:16" s="49" customFormat="1" ht="15" customHeight="1" x14ac:dyDescent="0.2">
      <c r="A22" s="54">
        <v>17</v>
      </c>
      <c r="B22" s="166" t="s">
        <v>62</v>
      </c>
      <c r="C22" s="108">
        <v>247313</v>
      </c>
      <c r="D22" s="108">
        <v>255447</v>
      </c>
      <c r="E22" s="109">
        <v>166964</v>
      </c>
      <c r="F22" s="109">
        <v>167153</v>
      </c>
      <c r="G22" s="109">
        <v>0</v>
      </c>
      <c r="H22" s="57">
        <f t="shared" si="0"/>
        <v>67.51121049035028</v>
      </c>
      <c r="I22" s="57">
        <f t="shared" si="3"/>
        <v>65.435491510959224</v>
      </c>
      <c r="J22" s="57">
        <f t="shared" si="4"/>
        <v>65.435491510959224</v>
      </c>
      <c r="K22" s="109">
        <f>'CD Ratio_2'!C22+'CD Ratio_2'!D22+'CD Ratio_2'!E22</f>
        <v>255447</v>
      </c>
      <c r="L22" s="109">
        <f t="shared" si="1"/>
        <v>0</v>
      </c>
      <c r="M22" s="109">
        <f>'CD Ratio_2'!F22+'CD Ratio_2'!G22+'CD Ratio_2'!H22</f>
        <v>167153</v>
      </c>
      <c r="N22" s="109">
        <f t="shared" si="2"/>
        <v>0</v>
      </c>
      <c r="O22" s="111">
        <f t="shared" si="5"/>
        <v>3.2889496306300114</v>
      </c>
      <c r="P22" s="111">
        <f t="shared" si="6"/>
        <v>0.11319805467046788</v>
      </c>
    </row>
    <row r="23" spans="1:16" s="49" customFormat="1" ht="15" customHeight="1" x14ac:dyDescent="0.2">
      <c r="A23" s="285">
        <v>18</v>
      </c>
      <c r="B23" s="166" t="s">
        <v>192</v>
      </c>
      <c r="C23" s="108">
        <v>719599.13</v>
      </c>
      <c r="D23" s="108">
        <v>724020.71</v>
      </c>
      <c r="E23" s="109">
        <v>473858.4</v>
      </c>
      <c r="F23" s="109">
        <v>478102.39</v>
      </c>
      <c r="G23" s="109">
        <v>0</v>
      </c>
      <c r="H23" s="57">
        <f t="shared" si="0"/>
        <v>65.850329752344194</v>
      </c>
      <c r="I23" s="57">
        <f t="shared" si="3"/>
        <v>66.034352801869446</v>
      </c>
      <c r="J23" s="57">
        <f t="shared" si="4"/>
        <v>66.034352801869446</v>
      </c>
      <c r="K23" s="109">
        <f>'CD Ratio_2'!C23+'CD Ratio_2'!D23+'CD Ratio_2'!E23</f>
        <v>724020.71</v>
      </c>
      <c r="L23" s="109">
        <f t="shared" si="1"/>
        <v>0</v>
      </c>
      <c r="M23" s="109">
        <f>'CD Ratio_2'!F23+'CD Ratio_2'!G23+'CD Ratio_2'!H23</f>
        <v>478102.39</v>
      </c>
      <c r="N23" s="109">
        <f t="shared" si="2"/>
        <v>0</v>
      </c>
      <c r="O23" s="111">
        <f t="shared" si="5"/>
        <v>0.61445043714824366</v>
      </c>
      <c r="P23" s="111">
        <f t="shared" si="6"/>
        <v>0.89562409361108519</v>
      </c>
    </row>
    <row r="24" spans="1:16" s="49" customFormat="1" ht="15" customHeight="1" x14ac:dyDescent="0.2">
      <c r="A24" s="54">
        <v>19</v>
      </c>
      <c r="B24" s="166" t="s">
        <v>63</v>
      </c>
      <c r="C24" s="108">
        <v>2257104</v>
      </c>
      <c r="D24" s="108">
        <v>2287436</v>
      </c>
      <c r="E24" s="109">
        <v>1336449</v>
      </c>
      <c r="F24" s="109">
        <v>1041715</v>
      </c>
      <c r="G24" s="109">
        <v>117932</v>
      </c>
      <c r="H24" s="57">
        <f t="shared" si="0"/>
        <v>59.210785147693684</v>
      </c>
      <c r="I24" s="57">
        <f t="shared" si="3"/>
        <v>45.540727696862341</v>
      </c>
      <c r="J24" s="57">
        <f t="shared" si="4"/>
        <v>50.696369209892651</v>
      </c>
      <c r="K24" s="109">
        <f>'CD Ratio_2'!C24+'CD Ratio_2'!D24+'CD Ratio_2'!E24</f>
        <v>2287436</v>
      </c>
      <c r="L24" s="109">
        <f t="shared" si="1"/>
        <v>0</v>
      </c>
      <c r="M24" s="109">
        <f>'CD Ratio_2'!F24+'CD Ratio_2'!G24+'CD Ratio_2'!H24</f>
        <v>1041715</v>
      </c>
      <c r="N24" s="109">
        <f t="shared" si="2"/>
        <v>0</v>
      </c>
      <c r="O24" s="111">
        <f t="shared" si="5"/>
        <v>1.3438459193727892</v>
      </c>
      <c r="P24" s="111">
        <f t="shared" si="6"/>
        <v>-22.053516445446103</v>
      </c>
    </row>
    <row r="25" spans="1:16" s="49" customFormat="1" ht="15" customHeight="1" x14ac:dyDescent="0.2">
      <c r="A25" s="285">
        <v>20</v>
      </c>
      <c r="B25" s="166" t="s">
        <v>64</v>
      </c>
      <c r="C25" s="108">
        <v>30110</v>
      </c>
      <c r="D25" s="108">
        <v>29568</v>
      </c>
      <c r="E25" s="109">
        <v>35884</v>
      </c>
      <c r="F25" s="109">
        <v>36277</v>
      </c>
      <c r="G25" s="109">
        <v>0</v>
      </c>
      <c r="H25" s="57">
        <f t="shared" si="0"/>
        <v>119.1763533709731</v>
      </c>
      <c r="I25" s="57">
        <f t="shared" si="3"/>
        <v>122.69007034632034</v>
      </c>
      <c r="J25" s="57">
        <f t="shared" si="4"/>
        <v>122.69007034632034</v>
      </c>
      <c r="K25" s="109">
        <f>'CD Ratio_2'!C25+'CD Ratio_2'!D25+'CD Ratio_2'!E25</f>
        <v>29568</v>
      </c>
      <c r="L25" s="109">
        <f t="shared" si="1"/>
        <v>0</v>
      </c>
      <c r="M25" s="109">
        <f>'CD Ratio_2'!F25+'CD Ratio_2'!G25+'CD Ratio_2'!H25</f>
        <v>36277</v>
      </c>
      <c r="N25" s="109">
        <f t="shared" si="2"/>
        <v>0</v>
      </c>
      <c r="O25" s="111">
        <f t="shared" si="5"/>
        <v>-1.8000664231152441</v>
      </c>
      <c r="P25" s="111">
        <f t="shared" si="6"/>
        <v>1.0951956303645078</v>
      </c>
    </row>
    <row r="26" spans="1:16" s="49" customFormat="1" ht="15" customHeight="1" x14ac:dyDescent="0.2">
      <c r="A26" s="54">
        <v>21</v>
      </c>
      <c r="B26" s="166" t="s">
        <v>47</v>
      </c>
      <c r="C26" s="108">
        <v>126518</v>
      </c>
      <c r="D26" s="108">
        <v>124876</v>
      </c>
      <c r="E26" s="109">
        <v>98061</v>
      </c>
      <c r="F26" s="109">
        <v>104598</v>
      </c>
      <c r="G26" s="109">
        <v>0</v>
      </c>
      <c r="H26" s="57">
        <f t="shared" si="0"/>
        <v>77.507548333043516</v>
      </c>
      <c r="I26" s="57">
        <f t="shared" si="3"/>
        <v>83.761491399468269</v>
      </c>
      <c r="J26" s="57">
        <f t="shared" si="4"/>
        <v>83.761491399468269</v>
      </c>
      <c r="K26" s="109">
        <f>'CD Ratio_2'!C26+'CD Ratio_2'!D26+'CD Ratio_2'!E26</f>
        <v>124876</v>
      </c>
      <c r="L26" s="109">
        <f t="shared" si="1"/>
        <v>0</v>
      </c>
      <c r="M26" s="109">
        <f>'CD Ratio_2'!F26+'CD Ratio_2'!G26+'CD Ratio_2'!H26</f>
        <v>104598</v>
      </c>
      <c r="N26" s="109">
        <f t="shared" si="2"/>
        <v>0</v>
      </c>
      <c r="O26" s="111">
        <f t="shared" si="5"/>
        <v>-1.2978390426658657</v>
      </c>
      <c r="P26" s="111">
        <f t="shared" si="6"/>
        <v>6.666258757304127</v>
      </c>
    </row>
    <row r="27" spans="1:16" s="140" customFormat="1" ht="15" customHeight="1" x14ac:dyDescent="0.2">
      <c r="A27" s="162"/>
      <c r="B27" s="165" t="s">
        <v>307</v>
      </c>
      <c r="C27" s="168">
        <f>SUM(C6:C26)</f>
        <v>27812415.91</v>
      </c>
      <c r="D27" s="168">
        <f t="shared" ref="D27:G27" si="7">SUM(D6:D26)</f>
        <v>27923823.270000003</v>
      </c>
      <c r="E27" s="168">
        <f t="shared" si="7"/>
        <v>17354844.189999998</v>
      </c>
      <c r="F27" s="168">
        <f t="shared" si="7"/>
        <v>17558809.300000001</v>
      </c>
      <c r="G27" s="168">
        <f t="shared" si="7"/>
        <v>991661.5</v>
      </c>
      <c r="H27" s="169">
        <f t="shared" si="0"/>
        <v>62.399628447092347</v>
      </c>
      <c r="I27" s="169">
        <f t="shared" si="3"/>
        <v>62.881107397869584</v>
      </c>
      <c r="J27" s="57">
        <f t="shared" si="4"/>
        <v>66.432417296988561</v>
      </c>
      <c r="K27" s="109">
        <f>'CD Ratio_2'!C27+'CD Ratio_2'!D27+'CD Ratio_2'!E27</f>
        <v>27923823.390000001</v>
      </c>
      <c r="L27" s="109">
        <f t="shared" si="1"/>
        <v>-0.11999999731779099</v>
      </c>
      <c r="M27" s="109">
        <f>'CD Ratio_2'!F27+'CD Ratio_2'!G27+'CD Ratio_2'!H27</f>
        <v>17558809.259999998</v>
      </c>
      <c r="N27" s="109">
        <f t="shared" si="2"/>
        <v>4.0000002831220627E-2</v>
      </c>
      <c r="O27" s="111">
        <f t="shared" si="5"/>
        <v>0.40056699986262762</v>
      </c>
      <c r="P27" s="111">
        <f t="shared" si="6"/>
        <v>1.1752632738560078</v>
      </c>
    </row>
    <row r="28" spans="1:16" s="49" customFormat="1" ht="15" customHeight="1" x14ac:dyDescent="0.2">
      <c r="A28" s="54">
        <v>22</v>
      </c>
      <c r="B28" s="166" t="s">
        <v>44</v>
      </c>
      <c r="C28" s="108">
        <v>809745.34</v>
      </c>
      <c r="D28" s="108">
        <v>770428.8</v>
      </c>
      <c r="E28" s="109">
        <v>658894.54</v>
      </c>
      <c r="F28" s="109">
        <v>685505.22</v>
      </c>
      <c r="G28" s="109">
        <v>72999.06</v>
      </c>
      <c r="H28" s="57">
        <f t="shared" si="0"/>
        <v>81.370587449135556</v>
      </c>
      <c r="I28" s="57">
        <f t="shared" si="3"/>
        <v>88.977102102102094</v>
      </c>
      <c r="J28" s="57">
        <f t="shared" si="4"/>
        <v>98.452222969857814</v>
      </c>
      <c r="K28" s="109">
        <f>'CD Ratio_2'!C28+'CD Ratio_2'!D28+'CD Ratio_2'!E28</f>
        <v>770428.8</v>
      </c>
      <c r="L28" s="109">
        <f t="shared" si="1"/>
        <v>0</v>
      </c>
      <c r="M28" s="109">
        <f>'CD Ratio_2'!F28+'CD Ratio_2'!G28+'CD Ratio_2'!H28</f>
        <v>685505.22</v>
      </c>
      <c r="N28" s="109">
        <f t="shared" si="2"/>
        <v>0</v>
      </c>
      <c r="O28" s="111">
        <f t="shared" si="5"/>
        <v>-4.8554203473403037</v>
      </c>
      <c r="P28" s="111">
        <f t="shared" si="6"/>
        <v>4.0386857660104356</v>
      </c>
    </row>
    <row r="29" spans="1:16" s="49" customFormat="1" ht="15" customHeight="1" x14ac:dyDescent="0.2">
      <c r="A29" s="285">
        <v>23</v>
      </c>
      <c r="B29" s="166" t="s">
        <v>193</v>
      </c>
      <c r="C29" s="108">
        <v>47767.85</v>
      </c>
      <c r="D29" s="108">
        <v>50632.94</v>
      </c>
      <c r="E29" s="109">
        <v>63220.01</v>
      </c>
      <c r="F29" s="109">
        <v>78120.429999999993</v>
      </c>
      <c r="G29" s="109">
        <v>0</v>
      </c>
      <c r="H29" s="57">
        <f t="shared" si="0"/>
        <v>132.34845193995542</v>
      </c>
      <c r="I29" s="57">
        <f t="shared" si="3"/>
        <v>154.28776207741441</v>
      </c>
      <c r="J29" s="57">
        <f t="shared" si="4"/>
        <v>154.28776207741441</v>
      </c>
      <c r="K29" s="109">
        <f>'CD Ratio_2'!C29+'CD Ratio_2'!D29+'CD Ratio_2'!E29</f>
        <v>50632.939999999995</v>
      </c>
      <c r="L29" s="109">
        <f t="shared" si="1"/>
        <v>0</v>
      </c>
      <c r="M29" s="109">
        <f>'CD Ratio_2'!F29+'CD Ratio_2'!G29+'CD Ratio_2'!H29</f>
        <v>78120.44</v>
      </c>
      <c r="N29" s="109">
        <f t="shared" si="2"/>
        <v>-1.0000000009313226E-2</v>
      </c>
      <c r="O29" s="111">
        <f t="shared" si="5"/>
        <v>5.9979463174499239</v>
      </c>
      <c r="P29" s="111">
        <f t="shared" si="6"/>
        <v>23.569151602475213</v>
      </c>
    </row>
    <row r="30" spans="1:16" s="49" customFormat="1" ht="15" customHeight="1" x14ac:dyDescent="0.2">
      <c r="A30" s="54">
        <v>24</v>
      </c>
      <c r="B30" s="166" t="s">
        <v>194</v>
      </c>
      <c r="C30" s="108">
        <v>4117.8599999999997</v>
      </c>
      <c r="D30" s="108">
        <v>4054.92</v>
      </c>
      <c r="E30" s="109">
        <v>751.7</v>
      </c>
      <c r="F30" s="109">
        <v>884.12</v>
      </c>
      <c r="G30" s="109">
        <v>0</v>
      </c>
      <c r="H30" s="57">
        <f t="shared" si="0"/>
        <v>18.254627403554274</v>
      </c>
      <c r="I30" s="57">
        <f t="shared" si="3"/>
        <v>21.803636076667356</v>
      </c>
      <c r="J30" s="57">
        <f t="shared" si="4"/>
        <v>21.803636076667356</v>
      </c>
      <c r="K30" s="109">
        <f>'CD Ratio_2'!C30+'CD Ratio_2'!D30+'CD Ratio_2'!E30</f>
        <v>4054.92</v>
      </c>
      <c r="L30" s="109">
        <f t="shared" si="1"/>
        <v>0</v>
      </c>
      <c r="M30" s="109">
        <f>'CD Ratio_2'!F30+'CD Ratio_2'!G30+'CD Ratio_2'!H30</f>
        <v>884.12</v>
      </c>
      <c r="N30" s="109">
        <f t="shared" si="2"/>
        <v>0</v>
      </c>
      <c r="O30" s="111">
        <f t="shared" si="5"/>
        <v>-1.5284638137284805</v>
      </c>
      <c r="P30" s="111">
        <f t="shared" si="6"/>
        <v>17.616070240787543</v>
      </c>
    </row>
    <row r="31" spans="1:16" s="49" customFormat="1" ht="15" customHeight="1" x14ac:dyDescent="0.2">
      <c r="A31" s="285">
        <v>25</v>
      </c>
      <c r="B31" s="166" t="s">
        <v>48</v>
      </c>
      <c r="C31" s="108">
        <v>5069</v>
      </c>
      <c r="D31" s="108">
        <v>5360</v>
      </c>
      <c r="E31" s="109">
        <v>9763</v>
      </c>
      <c r="F31" s="109">
        <v>10704</v>
      </c>
      <c r="G31" s="109">
        <v>0</v>
      </c>
      <c r="H31" s="57">
        <f t="shared" si="0"/>
        <v>192.60209114223713</v>
      </c>
      <c r="I31" s="57">
        <f t="shared" si="3"/>
        <v>199.70149253731344</v>
      </c>
      <c r="J31" s="57">
        <f t="shared" si="4"/>
        <v>199.70149253731344</v>
      </c>
      <c r="K31" s="109">
        <f>'CD Ratio_2'!C31+'CD Ratio_2'!D31+'CD Ratio_2'!E31</f>
        <v>5360</v>
      </c>
      <c r="L31" s="109">
        <f t="shared" si="1"/>
        <v>0</v>
      </c>
      <c r="M31" s="109">
        <f>'CD Ratio_2'!F31+'CD Ratio_2'!G31+'CD Ratio_2'!H31</f>
        <v>10704</v>
      </c>
      <c r="N31" s="109">
        <f t="shared" si="2"/>
        <v>0</v>
      </c>
      <c r="O31" s="111">
        <f t="shared" si="5"/>
        <v>5.7407772736239888</v>
      </c>
      <c r="P31" s="111">
        <f t="shared" si="6"/>
        <v>9.6384308102017826</v>
      </c>
    </row>
    <row r="32" spans="1:16" s="49" customFormat="1" ht="15" customHeight="1" x14ac:dyDescent="0.2">
      <c r="A32" s="54">
        <v>26</v>
      </c>
      <c r="B32" s="166" t="s">
        <v>195</v>
      </c>
      <c r="C32" s="108">
        <v>11857.778891599997</v>
      </c>
      <c r="D32" s="108">
        <v>12053</v>
      </c>
      <c r="E32" s="109">
        <v>67331.648141701036</v>
      </c>
      <c r="F32" s="109">
        <v>73385</v>
      </c>
      <c r="G32" s="109">
        <v>0</v>
      </c>
      <c r="H32" s="57">
        <f t="shared" si="0"/>
        <v>567.82681442473597</v>
      </c>
      <c r="I32" s="57">
        <f t="shared" si="3"/>
        <v>608.85256782543763</v>
      </c>
      <c r="J32" s="57">
        <f t="shared" si="4"/>
        <v>608.85256782543763</v>
      </c>
      <c r="K32" s="109">
        <f>'CD Ratio_2'!C32+'CD Ratio_2'!D32+'CD Ratio_2'!E32</f>
        <v>12053</v>
      </c>
      <c r="L32" s="109">
        <f t="shared" si="1"/>
        <v>0</v>
      </c>
      <c r="M32" s="109">
        <f>'CD Ratio_2'!F32+'CD Ratio_2'!G32+'CD Ratio_2'!H32</f>
        <v>73385</v>
      </c>
      <c r="N32" s="109">
        <f t="shared" si="2"/>
        <v>0</v>
      </c>
      <c r="O32" s="111">
        <f t="shared" si="5"/>
        <v>1.6463547700176517</v>
      </c>
      <c r="P32" s="111">
        <f t="shared" si="6"/>
        <v>8.9903515291346245</v>
      </c>
    </row>
    <row r="33" spans="1:16" s="49" customFormat="1" ht="15" customHeight="1" x14ac:dyDescent="0.2">
      <c r="A33" s="285">
        <v>27</v>
      </c>
      <c r="B33" s="166" t="s">
        <v>196</v>
      </c>
      <c r="C33" s="108">
        <v>914</v>
      </c>
      <c r="D33" s="108">
        <v>1078</v>
      </c>
      <c r="E33" s="109">
        <v>46</v>
      </c>
      <c r="F33" s="109">
        <v>54</v>
      </c>
      <c r="G33" s="109">
        <v>0</v>
      </c>
      <c r="H33" s="57">
        <f t="shared" si="0"/>
        <v>5.0328227571115978</v>
      </c>
      <c r="I33" s="57">
        <f t="shared" si="3"/>
        <v>5.0092764378478662</v>
      </c>
      <c r="J33" s="57">
        <f t="shared" si="4"/>
        <v>5.0092764378478662</v>
      </c>
      <c r="K33" s="109">
        <f>'CD Ratio_2'!C33+'CD Ratio_2'!D33+'CD Ratio_2'!E33</f>
        <v>1078</v>
      </c>
      <c r="L33" s="109">
        <f t="shared" si="1"/>
        <v>0</v>
      </c>
      <c r="M33" s="109">
        <f>'CD Ratio_2'!F33+'CD Ratio_2'!G33+'CD Ratio_2'!H33</f>
        <v>54</v>
      </c>
      <c r="N33" s="109">
        <f t="shared" si="2"/>
        <v>0</v>
      </c>
      <c r="O33" s="111">
        <f t="shared" si="5"/>
        <v>17.943107221006564</v>
      </c>
      <c r="P33" s="111">
        <f t="shared" si="6"/>
        <v>17.391304347826086</v>
      </c>
    </row>
    <row r="34" spans="1:16" s="49" customFormat="1" ht="15" customHeight="1" x14ac:dyDescent="0.2">
      <c r="A34" s="54">
        <v>28</v>
      </c>
      <c r="B34" s="166" t="s">
        <v>197</v>
      </c>
      <c r="C34" s="108">
        <v>50072</v>
      </c>
      <c r="D34" s="108">
        <v>50387</v>
      </c>
      <c r="E34" s="109">
        <v>24338</v>
      </c>
      <c r="F34" s="109">
        <v>24967</v>
      </c>
      <c r="G34" s="109">
        <v>0</v>
      </c>
      <c r="H34" s="57">
        <f t="shared" si="0"/>
        <v>48.606007349416842</v>
      </c>
      <c r="I34" s="57">
        <f t="shared" si="3"/>
        <v>49.550479290293133</v>
      </c>
      <c r="J34" s="57">
        <f t="shared" si="4"/>
        <v>49.550479290293133</v>
      </c>
      <c r="K34" s="109">
        <f>'CD Ratio_2'!C34+'CD Ratio_2'!D34+'CD Ratio_2'!E34</f>
        <v>50387</v>
      </c>
      <c r="L34" s="109">
        <f t="shared" si="1"/>
        <v>0</v>
      </c>
      <c r="M34" s="109">
        <f>'CD Ratio_2'!F34+'CD Ratio_2'!G34+'CD Ratio_2'!H34</f>
        <v>24967</v>
      </c>
      <c r="N34" s="109">
        <f t="shared" si="2"/>
        <v>0</v>
      </c>
      <c r="O34" s="111">
        <f t="shared" si="5"/>
        <v>0.62909410448953507</v>
      </c>
      <c r="P34" s="111">
        <f t="shared" si="6"/>
        <v>2.5844358616155807</v>
      </c>
    </row>
    <row r="35" spans="1:16" s="49" customFormat="1" ht="15" customHeight="1" x14ac:dyDescent="0.2">
      <c r="A35" s="285">
        <v>29</v>
      </c>
      <c r="B35" s="166" t="s">
        <v>68</v>
      </c>
      <c r="C35" s="108">
        <v>798068.35</v>
      </c>
      <c r="D35" s="108">
        <v>851322</v>
      </c>
      <c r="E35" s="109">
        <v>1422083.48</v>
      </c>
      <c r="F35" s="109">
        <v>1500735</v>
      </c>
      <c r="G35" s="109">
        <v>0</v>
      </c>
      <c r="H35" s="57">
        <f t="shared" si="0"/>
        <v>178.19068755201232</v>
      </c>
      <c r="I35" s="57">
        <f t="shared" si="3"/>
        <v>176.28288708620241</v>
      </c>
      <c r="J35" s="57">
        <f t="shared" si="4"/>
        <v>176.28288708620241</v>
      </c>
      <c r="K35" s="109">
        <f>'CD Ratio_2'!C35+'CD Ratio_2'!D35+'CD Ratio_2'!E35</f>
        <v>851322.41999999993</v>
      </c>
      <c r="L35" s="109">
        <f t="shared" si="1"/>
        <v>-0.41999999992549419</v>
      </c>
      <c r="M35" s="109">
        <f>'CD Ratio_2'!F35+'CD Ratio_2'!G35+'CD Ratio_2'!H35</f>
        <v>1500735.27</v>
      </c>
      <c r="N35" s="109">
        <f t="shared" si="2"/>
        <v>-0.27000000001862645</v>
      </c>
      <c r="O35" s="111">
        <f t="shared" si="5"/>
        <v>6.6728181865625942</v>
      </c>
      <c r="P35" s="111">
        <f t="shared" si="6"/>
        <v>5.5307245394623399</v>
      </c>
    </row>
    <row r="36" spans="1:16" s="49" customFormat="1" ht="15" customHeight="1" x14ac:dyDescent="0.2">
      <c r="A36" s="54">
        <v>30</v>
      </c>
      <c r="B36" s="166" t="s">
        <v>69</v>
      </c>
      <c r="C36" s="108">
        <v>751123</v>
      </c>
      <c r="D36" s="108">
        <v>787858</v>
      </c>
      <c r="E36" s="109">
        <v>1229110</v>
      </c>
      <c r="F36" s="109">
        <v>1351226</v>
      </c>
      <c r="G36" s="109">
        <v>0</v>
      </c>
      <c r="H36" s="57">
        <f t="shared" si="0"/>
        <v>163.63631522400459</v>
      </c>
      <c r="I36" s="57">
        <f t="shared" si="3"/>
        <v>171.50628666587127</v>
      </c>
      <c r="J36" s="57">
        <f t="shared" si="4"/>
        <v>171.50628666587127</v>
      </c>
      <c r="K36" s="109">
        <f>'CD Ratio_2'!C36+'CD Ratio_2'!D36+'CD Ratio_2'!E36</f>
        <v>787858</v>
      </c>
      <c r="L36" s="109">
        <f t="shared" si="1"/>
        <v>0</v>
      </c>
      <c r="M36" s="109">
        <f>'CD Ratio_2'!F36+'CD Ratio_2'!G36+'CD Ratio_2'!H36</f>
        <v>1351226</v>
      </c>
      <c r="N36" s="109">
        <f t="shared" si="2"/>
        <v>0</v>
      </c>
      <c r="O36" s="111">
        <f t="shared" si="5"/>
        <v>4.8906770262660046</v>
      </c>
      <c r="P36" s="111">
        <f t="shared" si="6"/>
        <v>9.9353190519969736</v>
      </c>
    </row>
    <row r="37" spans="1:16" s="49" customFormat="1" ht="14.25" customHeight="1" x14ac:dyDescent="0.2">
      <c r="A37" s="285">
        <v>31</v>
      </c>
      <c r="B37" s="166" t="s">
        <v>198</v>
      </c>
      <c r="C37" s="108">
        <v>12009.17</v>
      </c>
      <c r="D37" s="108">
        <v>13816.14</v>
      </c>
      <c r="E37" s="109">
        <v>28153.219999999998</v>
      </c>
      <c r="F37" s="109">
        <v>35843.96</v>
      </c>
      <c r="G37" s="109">
        <v>0</v>
      </c>
      <c r="H37" s="57">
        <f t="shared" si="0"/>
        <v>234.43102229379713</v>
      </c>
      <c r="I37" s="57">
        <f t="shared" si="3"/>
        <v>259.43541394340241</v>
      </c>
      <c r="J37" s="57">
        <f t="shared" si="4"/>
        <v>259.43541394340241</v>
      </c>
      <c r="K37" s="109">
        <f>'CD Ratio_2'!C37+'CD Ratio_2'!D37+'CD Ratio_2'!E37</f>
        <v>13816.14</v>
      </c>
      <c r="L37" s="109">
        <f t="shared" si="1"/>
        <v>0</v>
      </c>
      <c r="M37" s="109">
        <f>'CD Ratio_2'!F37+'CD Ratio_2'!G37+'CD Ratio_2'!H37</f>
        <v>35843.96</v>
      </c>
      <c r="N37" s="109">
        <f t="shared" si="2"/>
        <v>0</v>
      </c>
      <c r="O37" s="111">
        <f t="shared" si="5"/>
        <v>15.046585234450003</v>
      </c>
      <c r="P37" s="111">
        <f t="shared" si="6"/>
        <v>27.31744361746188</v>
      </c>
    </row>
    <row r="38" spans="1:16" s="49" customFormat="1" ht="15" customHeight="1" x14ac:dyDescent="0.2">
      <c r="A38" s="54">
        <v>32</v>
      </c>
      <c r="B38" s="166" t="s">
        <v>199</v>
      </c>
      <c r="C38" s="108">
        <v>129111.93</v>
      </c>
      <c r="D38" s="108">
        <v>125985</v>
      </c>
      <c r="E38" s="109">
        <v>306268.49</v>
      </c>
      <c r="F38" s="109">
        <v>334442</v>
      </c>
      <c r="G38" s="109">
        <v>0</v>
      </c>
      <c r="H38" s="57">
        <f t="shared" si="0"/>
        <v>237.21161166129266</v>
      </c>
      <c r="I38" s="57">
        <f t="shared" si="3"/>
        <v>265.46176132079216</v>
      </c>
      <c r="J38" s="57">
        <f t="shared" si="4"/>
        <v>265.46176132079216</v>
      </c>
      <c r="K38" s="109">
        <f>'CD Ratio_2'!C38+'CD Ratio_2'!D38+'CD Ratio_2'!E38</f>
        <v>125985</v>
      </c>
      <c r="L38" s="109">
        <f t="shared" ref="L38:L59" si="8">D38-K38</f>
        <v>0</v>
      </c>
      <c r="M38" s="109">
        <f>'CD Ratio_2'!F38+'CD Ratio_2'!G38+'CD Ratio_2'!H38</f>
        <v>334442</v>
      </c>
      <c r="N38" s="109">
        <f t="shared" ref="N38:N59" si="9">F38-M38</f>
        <v>0</v>
      </c>
      <c r="O38" s="111">
        <f t="shared" si="5"/>
        <v>-2.4218753449042185</v>
      </c>
      <c r="P38" s="111">
        <f t="shared" si="6"/>
        <v>9.1989580776004765</v>
      </c>
    </row>
    <row r="39" spans="1:16" s="49" customFormat="1" ht="15" customHeight="1" x14ac:dyDescent="0.2">
      <c r="A39" s="285">
        <v>33</v>
      </c>
      <c r="B39" s="166" t="s">
        <v>200</v>
      </c>
      <c r="C39" s="108">
        <v>3948</v>
      </c>
      <c r="D39" s="108">
        <v>10275</v>
      </c>
      <c r="E39" s="109">
        <v>3156</v>
      </c>
      <c r="F39" s="109">
        <v>3141</v>
      </c>
      <c r="G39" s="109">
        <v>0</v>
      </c>
      <c r="H39" s="57">
        <f t="shared" si="0"/>
        <v>79.939209726443764</v>
      </c>
      <c r="I39" s="57">
        <f t="shared" si="3"/>
        <v>30.569343065693431</v>
      </c>
      <c r="J39" s="57">
        <f t="shared" si="4"/>
        <v>30.569343065693431</v>
      </c>
      <c r="K39" s="109">
        <f>'CD Ratio_2'!C39+'CD Ratio_2'!D39+'CD Ratio_2'!E39</f>
        <v>10275</v>
      </c>
      <c r="L39" s="109">
        <f t="shared" si="8"/>
        <v>0</v>
      </c>
      <c r="M39" s="109">
        <f>'CD Ratio_2'!F39+'CD Ratio_2'!G39+'CD Ratio_2'!H39</f>
        <v>3141</v>
      </c>
      <c r="N39" s="109">
        <f t="shared" si="9"/>
        <v>0</v>
      </c>
      <c r="O39" s="111">
        <f t="shared" si="5"/>
        <v>160.25835866261397</v>
      </c>
      <c r="P39" s="111">
        <f t="shared" si="6"/>
        <v>-0.47528517110266161</v>
      </c>
    </row>
    <row r="40" spans="1:16" s="49" customFormat="1" ht="15" customHeight="1" x14ac:dyDescent="0.2">
      <c r="A40" s="54">
        <v>34</v>
      </c>
      <c r="B40" s="166" t="s">
        <v>201</v>
      </c>
      <c r="C40" s="108">
        <v>20127</v>
      </c>
      <c r="D40" s="108">
        <v>19904</v>
      </c>
      <c r="E40" s="109">
        <v>35984</v>
      </c>
      <c r="F40" s="109">
        <v>36662</v>
      </c>
      <c r="G40" s="109">
        <v>0</v>
      </c>
      <c r="H40" s="57">
        <f t="shared" si="0"/>
        <v>178.78471704675312</v>
      </c>
      <c r="I40" s="57">
        <f t="shared" si="3"/>
        <v>184.19413183279744</v>
      </c>
      <c r="J40" s="57">
        <f t="shared" si="4"/>
        <v>184.19413183279744</v>
      </c>
      <c r="K40" s="109">
        <f>'CD Ratio_2'!C40+'CD Ratio_2'!D40+'CD Ratio_2'!E40</f>
        <v>19904</v>
      </c>
      <c r="L40" s="109">
        <f t="shared" si="8"/>
        <v>0</v>
      </c>
      <c r="M40" s="109">
        <f>'CD Ratio_2'!F40+'CD Ratio_2'!G40+'CD Ratio_2'!H40</f>
        <v>36662</v>
      </c>
      <c r="N40" s="109">
        <f t="shared" si="9"/>
        <v>0</v>
      </c>
      <c r="O40" s="111">
        <f t="shared" si="5"/>
        <v>-1.1079644258955632</v>
      </c>
      <c r="P40" s="111">
        <f t="shared" si="6"/>
        <v>1.8841707425522454</v>
      </c>
    </row>
    <row r="41" spans="1:16" s="49" customFormat="1" ht="15" customHeight="1" x14ac:dyDescent="0.2">
      <c r="A41" s="285">
        <v>35</v>
      </c>
      <c r="B41" s="166" t="s">
        <v>202</v>
      </c>
      <c r="C41" s="108">
        <v>23138</v>
      </c>
      <c r="D41" s="108">
        <v>19673</v>
      </c>
      <c r="E41" s="109">
        <v>8127</v>
      </c>
      <c r="F41" s="109">
        <v>10411</v>
      </c>
      <c r="G41" s="109">
        <v>0</v>
      </c>
      <c r="H41" s="57">
        <f t="shared" si="0"/>
        <v>35.124038378425098</v>
      </c>
      <c r="I41" s="57">
        <f t="shared" si="3"/>
        <v>52.920246022467339</v>
      </c>
      <c r="J41" s="57">
        <f t="shared" si="4"/>
        <v>52.920246022467339</v>
      </c>
      <c r="K41" s="109">
        <f>'CD Ratio_2'!C41+'CD Ratio_2'!D41+'CD Ratio_2'!E41</f>
        <v>19673</v>
      </c>
      <c r="L41" s="109">
        <f t="shared" si="8"/>
        <v>0</v>
      </c>
      <c r="M41" s="109">
        <f>'CD Ratio_2'!F41+'CD Ratio_2'!G41+'CD Ratio_2'!H41</f>
        <v>10411</v>
      </c>
      <c r="N41" s="109">
        <f t="shared" si="9"/>
        <v>0</v>
      </c>
      <c r="O41" s="111">
        <f t="shared" si="5"/>
        <v>-14.975365200103726</v>
      </c>
      <c r="P41" s="111">
        <f t="shared" si="6"/>
        <v>28.103851359665313</v>
      </c>
    </row>
    <row r="42" spans="1:16" s="49" customFormat="1" ht="15" customHeight="1" x14ac:dyDescent="0.2">
      <c r="A42" s="54">
        <v>36</v>
      </c>
      <c r="B42" s="166" t="s">
        <v>70</v>
      </c>
      <c r="C42" s="108">
        <v>152340</v>
      </c>
      <c r="D42" s="108">
        <v>170532</v>
      </c>
      <c r="E42" s="109">
        <v>283966</v>
      </c>
      <c r="F42" s="109">
        <v>305936</v>
      </c>
      <c r="G42" s="109">
        <v>0</v>
      </c>
      <c r="H42" s="57">
        <f t="shared" si="0"/>
        <v>186.40278324799789</v>
      </c>
      <c r="I42" s="57">
        <f t="shared" si="3"/>
        <v>179.40093354912861</v>
      </c>
      <c r="J42" s="57">
        <f t="shared" si="4"/>
        <v>179.40093354912861</v>
      </c>
      <c r="K42" s="109">
        <f>'CD Ratio_2'!C42+'CD Ratio_2'!D42+'CD Ratio_2'!E42</f>
        <v>170532</v>
      </c>
      <c r="L42" s="109">
        <f t="shared" si="8"/>
        <v>0</v>
      </c>
      <c r="M42" s="109">
        <f>'CD Ratio_2'!F42+'CD Ratio_2'!G42+'CD Ratio_2'!H42</f>
        <v>305936.14</v>
      </c>
      <c r="N42" s="109">
        <f t="shared" si="9"/>
        <v>-0.14000000001396984</v>
      </c>
      <c r="O42" s="111">
        <f t="shared" si="5"/>
        <v>11.941709334383615</v>
      </c>
      <c r="P42" s="111">
        <f t="shared" si="6"/>
        <v>7.7368417345738578</v>
      </c>
    </row>
    <row r="43" spans="1:16" s="49" customFormat="1" ht="15" customHeight="1" x14ac:dyDescent="0.2">
      <c r="A43" s="285">
        <v>37</v>
      </c>
      <c r="B43" s="166" t="s">
        <v>203</v>
      </c>
      <c r="C43" s="108">
        <v>6592</v>
      </c>
      <c r="D43" s="108">
        <v>7752</v>
      </c>
      <c r="E43" s="109">
        <v>5020</v>
      </c>
      <c r="F43" s="109">
        <v>6491</v>
      </c>
      <c r="G43" s="109">
        <v>0</v>
      </c>
      <c r="H43" s="57">
        <f t="shared" si="0"/>
        <v>76.152912621359221</v>
      </c>
      <c r="I43" s="57">
        <f t="shared" si="3"/>
        <v>83.73323013415893</v>
      </c>
      <c r="J43" s="57">
        <f t="shared" si="4"/>
        <v>83.73323013415893</v>
      </c>
      <c r="K43" s="109">
        <f>'CD Ratio_2'!C43+'CD Ratio_2'!D43+'CD Ratio_2'!E43</f>
        <v>7752</v>
      </c>
      <c r="L43" s="109">
        <f t="shared" si="8"/>
        <v>0</v>
      </c>
      <c r="M43" s="109">
        <f>'CD Ratio_2'!F43+'CD Ratio_2'!G43+'CD Ratio_2'!H43</f>
        <v>6491</v>
      </c>
      <c r="N43" s="109">
        <f t="shared" si="9"/>
        <v>0</v>
      </c>
      <c r="O43" s="111">
        <f t="shared" si="5"/>
        <v>17.597087378640776</v>
      </c>
      <c r="P43" s="111">
        <f t="shared" si="6"/>
        <v>29.302788844621514</v>
      </c>
    </row>
    <row r="44" spans="1:16" s="49" customFormat="1" ht="15" customHeight="1" x14ac:dyDescent="0.2">
      <c r="A44" s="54">
        <v>38</v>
      </c>
      <c r="B44" s="166" t="s">
        <v>204</v>
      </c>
      <c r="C44" s="108">
        <v>19459</v>
      </c>
      <c r="D44" s="108">
        <v>20608</v>
      </c>
      <c r="E44" s="109">
        <v>70222</v>
      </c>
      <c r="F44" s="109">
        <v>77434</v>
      </c>
      <c r="G44" s="109">
        <v>0</v>
      </c>
      <c r="H44" s="57">
        <f t="shared" si="0"/>
        <v>360.87157613443651</v>
      </c>
      <c r="I44" s="57">
        <f t="shared" si="3"/>
        <v>375.74728260869563</v>
      </c>
      <c r="J44" s="57">
        <f t="shared" si="4"/>
        <v>375.74728260869563</v>
      </c>
      <c r="K44" s="109">
        <f>'CD Ratio_2'!C44+'CD Ratio_2'!D44+'CD Ratio_2'!E44</f>
        <v>20608</v>
      </c>
      <c r="L44" s="109">
        <f t="shared" si="8"/>
        <v>0</v>
      </c>
      <c r="M44" s="109">
        <f>'CD Ratio_2'!F44+'CD Ratio_2'!G44+'CD Ratio_2'!H44</f>
        <v>77434</v>
      </c>
      <c r="N44" s="109">
        <f t="shared" si="9"/>
        <v>0</v>
      </c>
      <c r="O44" s="111">
        <f t="shared" si="5"/>
        <v>5.9047227503982729</v>
      </c>
      <c r="P44" s="111">
        <f t="shared" si="6"/>
        <v>10.270285665460966</v>
      </c>
    </row>
    <row r="45" spans="1:16" s="49" customFormat="1" ht="15" customHeight="1" x14ac:dyDescent="0.2">
      <c r="A45" s="285">
        <v>39</v>
      </c>
      <c r="B45" s="166" t="s">
        <v>205</v>
      </c>
      <c r="C45" s="108">
        <v>15065</v>
      </c>
      <c r="D45" s="108">
        <v>14883</v>
      </c>
      <c r="E45" s="109">
        <v>5691.3</v>
      </c>
      <c r="F45" s="109">
        <v>4755</v>
      </c>
      <c r="G45" s="109">
        <v>0</v>
      </c>
      <c r="H45" s="57">
        <f t="shared" si="0"/>
        <v>37.778294059077332</v>
      </c>
      <c r="I45" s="57">
        <f t="shared" si="3"/>
        <v>31.949203789558556</v>
      </c>
      <c r="J45" s="57">
        <f t="shared" si="4"/>
        <v>31.949203789558556</v>
      </c>
      <c r="K45" s="109">
        <f>'CD Ratio_2'!C45+'CD Ratio_2'!D45+'CD Ratio_2'!E45</f>
        <v>14883</v>
      </c>
      <c r="L45" s="109">
        <f t="shared" si="8"/>
        <v>0</v>
      </c>
      <c r="M45" s="109">
        <f>'CD Ratio_2'!F45+'CD Ratio_2'!G45+'CD Ratio_2'!H45</f>
        <v>4755</v>
      </c>
      <c r="N45" s="109">
        <f t="shared" si="9"/>
        <v>0</v>
      </c>
      <c r="O45" s="111">
        <f t="shared" si="5"/>
        <v>-1.208098240955858</v>
      </c>
      <c r="P45" s="111">
        <f t="shared" si="6"/>
        <v>-16.451425860523958</v>
      </c>
    </row>
    <row r="46" spans="1:16" s="49" customFormat="1" ht="15" customHeight="1" x14ac:dyDescent="0.2">
      <c r="A46" s="54">
        <v>40</v>
      </c>
      <c r="B46" s="166" t="s">
        <v>74</v>
      </c>
      <c r="C46" s="108">
        <v>4618</v>
      </c>
      <c r="D46" s="108">
        <v>4618</v>
      </c>
      <c r="E46" s="109">
        <v>1440</v>
      </c>
      <c r="F46" s="109">
        <v>1440</v>
      </c>
      <c r="G46" s="109">
        <v>0</v>
      </c>
      <c r="H46" s="57">
        <f t="shared" si="0"/>
        <v>31.182330012992637</v>
      </c>
      <c r="I46" s="57">
        <v>0</v>
      </c>
      <c r="J46" s="57">
        <v>0</v>
      </c>
      <c r="K46" s="109">
        <f>'CD Ratio_2'!C46+'CD Ratio_2'!D46+'CD Ratio_2'!E46</f>
        <v>4618</v>
      </c>
      <c r="L46" s="109">
        <f t="shared" si="8"/>
        <v>0</v>
      </c>
      <c r="M46" s="109">
        <f>'CD Ratio_2'!F46+'CD Ratio_2'!G46+'CD Ratio_2'!H46</f>
        <v>2880</v>
      </c>
      <c r="N46" s="109">
        <f t="shared" si="9"/>
        <v>-1440</v>
      </c>
      <c r="O46" s="111">
        <f t="shared" si="5"/>
        <v>0</v>
      </c>
      <c r="P46" s="111">
        <f t="shared" si="6"/>
        <v>0</v>
      </c>
    </row>
    <row r="47" spans="1:16" s="49" customFormat="1" ht="15" customHeight="1" x14ac:dyDescent="0.2">
      <c r="A47" s="285">
        <v>41</v>
      </c>
      <c r="B47" s="166" t="s">
        <v>206</v>
      </c>
      <c r="C47" s="108">
        <v>1942</v>
      </c>
      <c r="D47" s="108">
        <v>1941</v>
      </c>
      <c r="E47" s="109">
        <v>4507</v>
      </c>
      <c r="F47" s="109">
        <v>4649</v>
      </c>
      <c r="G47" s="109">
        <v>0</v>
      </c>
      <c r="H47" s="57">
        <f t="shared" si="0"/>
        <v>232.08032955715757</v>
      </c>
      <c r="I47" s="57">
        <f t="shared" si="3"/>
        <v>239.51571354971665</v>
      </c>
      <c r="J47" s="57">
        <f t="shared" si="4"/>
        <v>239.51571354971665</v>
      </c>
      <c r="K47" s="109">
        <f>'CD Ratio_2'!C47+'CD Ratio_2'!D47+'CD Ratio_2'!E47</f>
        <v>1941</v>
      </c>
      <c r="L47" s="109">
        <f t="shared" si="8"/>
        <v>0</v>
      </c>
      <c r="M47" s="109">
        <f>'CD Ratio_2'!F47+'CD Ratio_2'!G47+'CD Ratio_2'!H47</f>
        <v>4649</v>
      </c>
      <c r="N47" s="109">
        <f t="shared" si="9"/>
        <v>0</v>
      </c>
      <c r="O47" s="111">
        <f t="shared" si="5"/>
        <v>-5.1493305870236872E-2</v>
      </c>
      <c r="P47" s="111">
        <f t="shared" si="6"/>
        <v>3.1506545373862882</v>
      </c>
    </row>
    <row r="48" spans="1:16" s="49" customFormat="1" ht="15" customHeight="1" x14ac:dyDescent="0.2">
      <c r="A48" s="54">
        <v>42</v>
      </c>
      <c r="B48" s="166" t="s">
        <v>73</v>
      </c>
      <c r="C48" s="108">
        <v>180341</v>
      </c>
      <c r="D48" s="108">
        <v>210833</v>
      </c>
      <c r="E48" s="109">
        <v>83335</v>
      </c>
      <c r="F48" s="109">
        <v>104876</v>
      </c>
      <c r="G48" s="109">
        <v>0</v>
      </c>
      <c r="H48" s="57">
        <f t="shared" si="0"/>
        <v>46.209680549625432</v>
      </c>
      <c r="I48" s="57">
        <f t="shared" si="3"/>
        <v>49.743635958317718</v>
      </c>
      <c r="J48" s="57">
        <f t="shared" si="4"/>
        <v>49.743635958317718</v>
      </c>
      <c r="K48" s="109">
        <f>'CD Ratio_2'!C48+'CD Ratio_2'!D48+'CD Ratio_2'!E48</f>
        <v>210833</v>
      </c>
      <c r="L48" s="109">
        <f t="shared" si="8"/>
        <v>0</v>
      </c>
      <c r="M48" s="109">
        <f>'CD Ratio_2'!F48+'CD Ratio_2'!G48+'CD Ratio_2'!H48</f>
        <v>104876</v>
      </c>
      <c r="N48" s="109">
        <f t="shared" si="9"/>
        <v>0</v>
      </c>
      <c r="O48" s="111">
        <f t="shared" si="5"/>
        <v>16.907968792454295</v>
      </c>
      <c r="P48" s="111">
        <f t="shared" si="6"/>
        <v>25.848683026339472</v>
      </c>
    </row>
    <row r="49" spans="1:20" s="140" customFormat="1" ht="15" customHeight="1" x14ac:dyDescent="0.2">
      <c r="A49" s="162"/>
      <c r="B49" s="163" t="s">
        <v>298</v>
      </c>
      <c r="C49" s="168">
        <f>SUM(C28:C48)</f>
        <v>3047426.2788916002</v>
      </c>
      <c r="D49" s="168">
        <f t="shared" ref="D49:G49" si="10">SUM(D28:D48)</f>
        <v>3153994.8000000003</v>
      </c>
      <c r="E49" s="168">
        <f t="shared" si="10"/>
        <v>4311408.388141701</v>
      </c>
      <c r="F49" s="168">
        <f t="shared" si="10"/>
        <v>4651661.7300000004</v>
      </c>
      <c r="G49" s="168">
        <f t="shared" si="10"/>
        <v>72999.06</v>
      </c>
      <c r="H49" s="169">
        <f t="shared" si="0"/>
        <v>141.47703647518037</v>
      </c>
      <c r="I49" s="169">
        <f t="shared" si="3"/>
        <v>147.48476218159902</v>
      </c>
      <c r="J49" s="57">
        <f t="shared" si="4"/>
        <v>149.79925743694946</v>
      </c>
      <c r="K49" s="109">
        <f>'CD Ratio_2'!C49+'CD Ratio_2'!D49+'CD Ratio_2'!E49</f>
        <v>3153995.2199999997</v>
      </c>
      <c r="L49" s="109">
        <f t="shared" si="8"/>
        <v>-0.41999999945983291</v>
      </c>
      <c r="M49" s="109">
        <f>'CD Ratio_2'!F49+'CD Ratio_2'!G49+'CD Ratio_2'!H49</f>
        <v>4651662.1500000004</v>
      </c>
      <c r="N49" s="109">
        <f t="shared" si="9"/>
        <v>-0.41999999992549419</v>
      </c>
      <c r="O49" s="111">
        <f t="shared" si="5"/>
        <v>3.4970007919981851</v>
      </c>
      <c r="P49" s="111">
        <f t="shared" si="6"/>
        <v>7.8919302285106676</v>
      </c>
      <c r="Q49" s="280"/>
      <c r="R49" s="280"/>
      <c r="S49" s="280"/>
      <c r="T49" s="281"/>
    </row>
    <row r="50" spans="1:20" s="49" customFormat="1" ht="15" customHeight="1" x14ac:dyDescent="0.2">
      <c r="A50" s="54">
        <v>43</v>
      </c>
      <c r="B50" s="166" t="s">
        <v>43</v>
      </c>
      <c r="C50" s="108">
        <v>676783</v>
      </c>
      <c r="D50" s="108">
        <v>668852.54</v>
      </c>
      <c r="E50" s="109">
        <v>403181.58</v>
      </c>
      <c r="F50" s="109">
        <v>403251.83</v>
      </c>
      <c r="G50" s="109">
        <v>0</v>
      </c>
      <c r="H50" s="57">
        <f t="shared" si="0"/>
        <v>59.573242826725846</v>
      </c>
      <c r="I50" s="57">
        <f t="shared" si="3"/>
        <v>60.290094734483624</v>
      </c>
      <c r="J50" s="57">
        <f t="shared" si="4"/>
        <v>60.290094734483624</v>
      </c>
      <c r="K50" s="109">
        <f>'CD Ratio_2'!C50+'CD Ratio_2'!D50+'CD Ratio_2'!E50</f>
        <v>668852.54</v>
      </c>
      <c r="L50" s="109">
        <f t="shared" si="8"/>
        <v>0</v>
      </c>
      <c r="M50" s="109">
        <f>'CD Ratio_2'!F50+'CD Ratio_2'!G50+'CD Ratio_2'!H50</f>
        <v>403251.83000000007</v>
      </c>
      <c r="N50" s="109">
        <f t="shared" si="9"/>
        <v>0</v>
      </c>
      <c r="O50" s="111">
        <f t="shared" si="5"/>
        <v>-1.1717877074335441</v>
      </c>
      <c r="P50" s="111">
        <f t="shared" si="6"/>
        <v>1.742391108244578E-2</v>
      </c>
    </row>
    <row r="51" spans="1:20" s="49" customFormat="1" ht="15" customHeight="1" x14ac:dyDescent="0.2">
      <c r="A51" s="285">
        <v>44</v>
      </c>
      <c r="B51" s="166" t="s">
        <v>207</v>
      </c>
      <c r="C51" s="108">
        <v>663576</v>
      </c>
      <c r="D51" s="108">
        <v>661638</v>
      </c>
      <c r="E51" s="109">
        <v>268131</v>
      </c>
      <c r="F51" s="109">
        <v>273580</v>
      </c>
      <c r="G51" s="109">
        <v>0</v>
      </c>
      <c r="H51" s="57">
        <f t="shared" si="0"/>
        <v>40.406976744186046</v>
      </c>
      <c r="I51" s="57">
        <f t="shared" si="3"/>
        <v>41.34889471281879</v>
      </c>
      <c r="J51" s="57">
        <f t="shared" si="4"/>
        <v>41.34889471281879</v>
      </c>
      <c r="K51" s="109">
        <f>'CD Ratio_2'!C51+'CD Ratio_2'!D51+'CD Ratio_2'!E51</f>
        <v>661638</v>
      </c>
      <c r="L51" s="109">
        <f t="shared" si="8"/>
        <v>0</v>
      </c>
      <c r="M51" s="109">
        <f>'CD Ratio_2'!F51+'CD Ratio_2'!G51+'CD Ratio_2'!H51</f>
        <v>273580</v>
      </c>
      <c r="N51" s="109">
        <f t="shared" si="9"/>
        <v>0</v>
      </c>
      <c r="O51" s="111">
        <f t="shared" si="5"/>
        <v>-0.29205396216861368</v>
      </c>
      <c r="P51" s="111">
        <f t="shared" si="6"/>
        <v>2.0322155961078727</v>
      </c>
    </row>
    <row r="52" spans="1:20" s="49" customFormat="1" ht="15" customHeight="1" x14ac:dyDescent="0.2">
      <c r="A52" s="54">
        <v>45</v>
      </c>
      <c r="B52" s="166" t="s">
        <v>49</v>
      </c>
      <c r="C52" s="108">
        <v>586998.22</v>
      </c>
      <c r="D52" s="108">
        <v>594211.23</v>
      </c>
      <c r="E52" s="109">
        <v>471885.3</v>
      </c>
      <c r="F52" s="109">
        <v>473461.56</v>
      </c>
      <c r="G52" s="109">
        <v>0</v>
      </c>
      <c r="H52" s="57">
        <f t="shared" si="0"/>
        <v>80.389562339729082</v>
      </c>
      <c r="I52" s="57">
        <f t="shared" si="3"/>
        <v>79.67899899838649</v>
      </c>
      <c r="J52" s="57">
        <f t="shared" si="4"/>
        <v>79.67899899838649</v>
      </c>
      <c r="K52" s="109">
        <f>'CD Ratio_2'!C52+'CD Ratio_2'!D52+'CD Ratio_2'!E52</f>
        <v>594211.23</v>
      </c>
      <c r="L52" s="109">
        <f t="shared" si="8"/>
        <v>0</v>
      </c>
      <c r="M52" s="109">
        <f>'CD Ratio_2'!F52+'CD Ratio_2'!G52+'CD Ratio_2'!H52</f>
        <v>473461.56</v>
      </c>
      <c r="N52" s="109">
        <f t="shared" si="9"/>
        <v>0</v>
      </c>
      <c r="O52" s="111">
        <f t="shared" si="5"/>
        <v>1.228795889704744</v>
      </c>
      <c r="P52" s="111">
        <f t="shared" si="6"/>
        <v>0.33403456306013546</v>
      </c>
    </row>
    <row r="53" spans="1:20" s="140" customFormat="1" ht="15" customHeight="1" x14ac:dyDescent="0.2">
      <c r="A53" s="162"/>
      <c r="B53" s="165" t="s">
        <v>308</v>
      </c>
      <c r="C53" s="168">
        <f>SUM(C50:C52)</f>
        <v>1927357.22</v>
      </c>
      <c r="D53" s="168">
        <f t="shared" ref="D53:G53" si="11">SUM(D50:D52)</f>
        <v>1924701.77</v>
      </c>
      <c r="E53" s="168">
        <f t="shared" si="11"/>
        <v>1143197.8800000001</v>
      </c>
      <c r="F53" s="168">
        <f t="shared" si="11"/>
        <v>1150293.3900000001</v>
      </c>
      <c r="G53" s="168">
        <f t="shared" si="11"/>
        <v>0</v>
      </c>
      <c r="H53" s="169">
        <f t="shared" si="0"/>
        <v>59.31427076087121</v>
      </c>
      <c r="I53" s="169">
        <f t="shared" si="3"/>
        <v>59.764759815231017</v>
      </c>
      <c r="J53" s="57">
        <f t="shared" si="4"/>
        <v>59.764759815231017</v>
      </c>
      <c r="K53" s="109">
        <f>'CD Ratio_2'!C53+'CD Ratio_2'!D53+'CD Ratio_2'!E53</f>
        <v>1924701.77</v>
      </c>
      <c r="L53" s="109">
        <f t="shared" si="8"/>
        <v>0</v>
      </c>
      <c r="M53" s="109">
        <f>'CD Ratio_2'!F53+'CD Ratio_2'!G53+'CD Ratio_2'!H53</f>
        <v>1150293.3900000001</v>
      </c>
      <c r="N53" s="109">
        <f t="shared" si="9"/>
        <v>0</v>
      </c>
      <c r="O53" s="111">
        <f t="shared" si="5"/>
        <v>-0.13777674280847396</v>
      </c>
      <c r="P53" s="111">
        <f t="shared" si="6"/>
        <v>0.6206720747242821</v>
      </c>
    </row>
    <row r="54" spans="1:20" s="49" customFormat="1" ht="15" customHeight="1" x14ac:dyDescent="0.2">
      <c r="A54" s="54">
        <v>46</v>
      </c>
      <c r="B54" s="166" t="s">
        <v>299</v>
      </c>
      <c r="C54" s="108">
        <v>0</v>
      </c>
      <c r="D54" s="108">
        <v>0</v>
      </c>
      <c r="E54" s="109">
        <v>0</v>
      </c>
      <c r="F54" s="109">
        <v>0</v>
      </c>
      <c r="G54" s="109">
        <v>0</v>
      </c>
      <c r="H54" s="57">
        <v>0</v>
      </c>
      <c r="I54" s="57">
        <v>0</v>
      </c>
      <c r="J54" s="57">
        <v>0</v>
      </c>
      <c r="K54" s="109">
        <f>'CD Ratio_2'!C54+'CD Ratio_2'!D54+'CD Ratio_2'!E54</f>
        <v>0</v>
      </c>
      <c r="L54" s="109">
        <f t="shared" si="8"/>
        <v>0</v>
      </c>
      <c r="M54" s="109">
        <f>'CD Ratio_2'!F54+'CD Ratio_2'!G54+'CD Ratio_2'!H54</f>
        <v>0</v>
      </c>
      <c r="N54" s="109">
        <f t="shared" si="9"/>
        <v>0</v>
      </c>
      <c r="O54" s="111" t="e">
        <f t="shared" si="5"/>
        <v>#DIV/0!</v>
      </c>
      <c r="P54" s="111" t="e">
        <f t="shared" si="6"/>
        <v>#DIV/0!</v>
      </c>
    </row>
    <row r="55" spans="1:20" s="49" customFormat="1" ht="15" customHeight="1" x14ac:dyDescent="0.2">
      <c r="A55" s="285">
        <v>47</v>
      </c>
      <c r="B55" s="166" t="s">
        <v>232</v>
      </c>
      <c r="C55" s="108">
        <v>2086576</v>
      </c>
      <c r="D55" s="108">
        <v>2103183</v>
      </c>
      <c r="E55" s="109">
        <v>2956894</v>
      </c>
      <c r="F55" s="109">
        <v>2717123</v>
      </c>
      <c r="G55" s="109">
        <v>0</v>
      </c>
      <c r="H55" s="57">
        <f t="shared" si="0"/>
        <v>141.71034268581639</v>
      </c>
      <c r="I55" s="57">
        <f t="shared" si="3"/>
        <v>129.19099289030009</v>
      </c>
      <c r="J55" s="57">
        <f t="shared" si="4"/>
        <v>129.19099289030009</v>
      </c>
      <c r="K55" s="109">
        <f>'CD Ratio_2'!C55+'CD Ratio_2'!D55+'CD Ratio_2'!E55</f>
        <v>2103183.4099999997</v>
      </c>
      <c r="L55" s="109">
        <f t="shared" si="8"/>
        <v>-0.40999999968335032</v>
      </c>
      <c r="M55" s="109">
        <f>'CD Ratio_2'!F55+'CD Ratio_2'!G55+'CD Ratio_2'!H55</f>
        <v>2717123.3600000003</v>
      </c>
      <c r="N55" s="109">
        <f t="shared" si="9"/>
        <v>-0.36000000033527613</v>
      </c>
      <c r="O55" s="111">
        <f t="shared" si="5"/>
        <v>0.79589720192315061</v>
      </c>
      <c r="P55" s="111">
        <f t="shared" si="6"/>
        <v>-8.1088804671388282</v>
      </c>
    </row>
    <row r="56" spans="1:20" s="49" customFormat="1" ht="15" customHeight="1" x14ac:dyDescent="0.2">
      <c r="A56" s="54">
        <v>48</v>
      </c>
      <c r="B56" s="166" t="s">
        <v>300</v>
      </c>
      <c r="C56" s="108">
        <v>7621</v>
      </c>
      <c r="D56" s="108">
        <v>7327</v>
      </c>
      <c r="E56" s="109">
        <v>3437</v>
      </c>
      <c r="F56" s="109">
        <v>3498</v>
      </c>
      <c r="G56" s="109">
        <v>0</v>
      </c>
      <c r="H56" s="57">
        <v>0</v>
      </c>
      <c r="I56" s="57">
        <f t="shared" si="3"/>
        <v>47.741231063190938</v>
      </c>
      <c r="J56" s="57">
        <f t="shared" si="4"/>
        <v>47.741231063190938</v>
      </c>
      <c r="K56" s="109">
        <f>'CD Ratio_2'!C56+'CD Ratio_2'!D56+'CD Ratio_2'!E56</f>
        <v>7327</v>
      </c>
      <c r="L56" s="109">
        <f t="shared" si="8"/>
        <v>0</v>
      </c>
      <c r="M56" s="109">
        <f>'CD Ratio_2'!F56+'CD Ratio_2'!G56+'CD Ratio_2'!H56</f>
        <v>3498</v>
      </c>
      <c r="N56" s="109">
        <f t="shared" si="9"/>
        <v>0</v>
      </c>
      <c r="O56" s="111">
        <f t="shared" si="5"/>
        <v>-3.8577614486287888</v>
      </c>
      <c r="P56" s="111">
        <f t="shared" si="6"/>
        <v>1.7748036077974978</v>
      </c>
    </row>
    <row r="57" spans="1:20" s="49" customFormat="1" ht="15" customHeight="1" x14ac:dyDescent="0.2">
      <c r="A57" s="285">
        <v>49</v>
      </c>
      <c r="B57" s="166" t="s">
        <v>306</v>
      </c>
      <c r="C57" s="108">
        <v>5793</v>
      </c>
      <c r="D57" s="108">
        <v>5613</v>
      </c>
      <c r="E57" s="109">
        <v>4611</v>
      </c>
      <c r="F57" s="109">
        <v>4638</v>
      </c>
      <c r="G57" s="109">
        <v>0</v>
      </c>
      <c r="H57" s="57">
        <v>0</v>
      </c>
      <c r="I57" s="57">
        <f t="shared" si="3"/>
        <v>82.6296098343132</v>
      </c>
      <c r="J57" s="57">
        <f t="shared" si="4"/>
        <v>82.6296098343132</v>
      </c>
      <c r="K57" s="109">
        <f>'CD Ratio_2'!C57+'CD Ratio_2'!D57+'CD Ratio_2'!E57</f>
        <v>5613</v>
      </c>
      <c r="L57" s="109">
        <f t="shared" si="8"/>
        <v>0</v>
      </c>
      <c r="M57" s="109">
        <f>'CD Ratio_2'!F57+'CD Ratio_2'!G57+'CD Ratio_2'!H57</f>
        <v>4638</v>
      </c>
      <c r="N57" s="109">
        <f t="shared" si="9"/>
        <v>0</v>
      </c>
      <c r="O57" s="111">
        <f t="shared" si="5"/>
        <v>-3.1071983428275507</v>
      </c>
      <c r="P57" s="111">
        <f t="shared" si="6"/>
        <v>0.58555627846454128</v>
      </c>
    </row>
    <row r="58" spans="1:20" s="140" customFormat="1" ht="15" customHeight="1" x14ac:dyDescent="0.2">
      <c r="A58" s="170"/>
      <c r="B58" s="163" t="s">
        <v>301</v>
      </c>
      <c r="C58" s="168">
        <f>SUM(C54:C57)</f>
        <v>2099990</v>
      </c>
      <c r="D58" s="168">
        <f t="shared" ref="D58:G58" si="12">SUM(D54:D57)</f>
        <v>2116123</v>
      </c>
      <c r="E58" s="168">
        <f t="shared" si="12"/>
        <v>2964942</v>
      </c>
      <c r="F58" s="168">
        <f t="shared" si="12"/>
        <v>2725259</v>
      </c>
      <c r="G58" s="168">
        <f t="shared" si="12"/>
        <v>0</v>
      </c>
      <c r="H58" s="169">
        <f t="shared" si="0"/>
        <v>141.18838661136482</v>
      </c>
      <c r="I58" s="169">
        <f t="shared" si="3"/>
        <v>128.7854723000506</v>
      </c>
      <c r="J58" s="57">
        <f t="shared" si="4"/>
        <v>128.7854723000506</v>
      </c>
      <c r="K58" s="109">
        <f>'CD Ratio_2'!C58+'CD Ratio_2'!D58+'CD Ratio_2'!E58</f>
        <v>2116123.4099999997</v>
      </c>
      <c r="L58" s="109">
        <f t="shared" si="8"/>
        <v>-0.40999999968335032</v>
      </c>
      <c r="M58" s="109">
        <f>'CD Ratio_2'!F58+'CD Ratio_2'!G58+'CD Ratio_2'!H58</f>
        <v>2725259.3600000003</v>
      </c>
      <c r="N58" s="109">
        <f t="shared" si="9"/>
        <v>-0.36000000033527613</v>
      </c>
      <c r="O58" s="111">
        <f t="shared" si="5"/>
        <v>0.76824175353215973</v>
      </c>
      <c r="P58" s="111">
        <f t="shared" si="6"/>
        <v>-8.083901809883633</v>
      </c>
    </row>
    <row r="59" spans="1:20" s="140" customFormat="1" ht="15" customHeight="1" x14ac:dyDescent="0.2">
      <c r="A59" s="162"/>
      <c r="B59" s="163" t="s">
        <v>233</v>
      </c>
      <c r="C59" s="168">
        <f>C58+C53+C49+C27</f>
        <v>34887189.408891603</v>
      </c>
      <c r="D59" s="168">
        <f t="shared" ref="D59:G59" si="13">D58+D53+D49+D27</f>
        <v>35118642.840000004</v>
      </c>
      <c r="E59" s="168">
        <f t="shared" si="13"/>
        <v>25774392.458141699</v>
      </c>
      <c r="F59" s="168">
        <f t="shared" si="13"/>
        <v>26086023.420000002</v>
      </c>
      <c r="G59" s="168">
        <f t="shared" si="13"/>
        <v>1064660.56</v>
      </c>
      <c r="H59" s="169">
        <f t="shared" si="0"/>
        <v>73.879245920488657</v>
      </c>
      <c r="I59" s="169">
        <f t="shared" si="3"/>
        <v>74.279702489778785</v>
      </c>
      <c r="J59" s="169">
        <f t="shared" si="4"/>
        <v>77.311313263721772</v>
      </c>
      <c r="K59" s="109">
        <f>'CD Ratio_2'!C59+'CD Ratio_2'!D59+'CD Ratio_2'!E59</f>
        <v>35118643.789999999</v>
      </c>
      <c r="L59" s="109">
        <f t="shared" si="8"/>
        <v>-0.94999999552965164</v>
      </c>
      <c r="M59" s="109">
        <f>'CD Ratio_2'!F59+'CD Ratio_2'!G59+'CD Ratio_2'!H59</f>
        <v>26086024.16</v>
      </c>
      <c r="N59" s="109">
        <f t="shared" si="9"/>
        <v>-0.73999999836087227</v>
      </c>
      <c r="O59" s="111">
        <f t="shared" si="5"/>
        <v>0.66343387079903404</v>
      </c>
      <c r="P59" s="111">
        <f t="shared" si="6"/>
        <v>1.2090719979700757</v>
      </c>
    </row>
    <row r="60" spans="1:20" x14ac:dyDescent="0.2">
      <c r="D60" s="211" t="s">
        <v>1074</v>
      </c>
      <c r="G60" s="283"/>
      <c r="I60" s="284"/>
    </row>
    <row r="61" spans="1:20" hidden="1" x14ac:dyDescent="0.2"/>
    <row r="62" spans="1:20" hidden="1" x14ac:dyDescent="0.2">
      <c r="D62" s="211"/>
      <c r="E62" s="211"/>
      <c r="F62" s="212"/>
      <c r="G62" s="212"/>
      <c r="Q62" s="80"/>
      <c r="R62" s="80"/>
      <c r="S62" s="80"/>
    </row>
    <row r="63" spans="1:20" hidden="1" x14ac:dyDescent="0.2">
      <c r="D63" s="213"/>
      <c r="E63" s="213"/>
      <c r="F63" s="214"/>
      <c r="G63" s="214"/>
      <c r="Q63" s="80"/>
      <c r="R63" s="80"/>
      <c r="S63" s="80"/>
    </row>
    <row r="64" spans="1:20" hidden="1" x14ac:dyDescent="0.2"/>
    <row r="65" spans="1:19" hidden="1" x14ac:dyDescent="0.2">
      <c r="A65" s="80"/>
      <c r="E65" s="80"/>
      <c r="F65" s="80"/>
      <c r="G65" s="80"/>
      <c r="K65" s="80"/>
      <c r="L65" s="80"/>
      <c r="M65" s="80"/>
      <c r="N65" s="80"/>
      <c r="O65" s="80"/>
      <c r="P65" s="80"/>
      <c r="Q65" s="80"/>
      <c r="R65" s="80"/>
      <c r="S65" s="80"/>
    </row>
    <row r="66" spans="1:19" hidden="1" x14ac:dyDescent="0.2">
      <c r="A66" s="80"/>
      <c r="D66" s="221"/>
      <c r="E66" s="80"/>
      <c r="F66" s="80"/>
      <c r="G66" s="80"/>
      <c r="K66" s="80"/>
      <c r="L66" s="80"/>
      <c r="M66" s="80"/>
      <c r="N66" s="80"/>
      <c r="O66" s="80"/>
      <c r="P66" s="80"/>
      <c r="Q66" s="80"/>
      <c r="R66" s="80"/>
      <c r="S66" s="80"/>
    </row>
    <row r="68" spans="1:19" hidden="1" x14ac:dyDescent="0.2">
      <c r="C68" s="374" t="s">
        <v>1058</v>
      </c>
      <c r="D68" s="374">
        <f>D49+D27</f>
        <v>31077818.070000004</v>
      </c>
      <c r="E68" s="374"/>
      <c r="F68" s="374">
        <f t="shared" ref="F68" si="14">F49+F27</f>
        <v>22210471.030000001</v>
      </c>
      <c r="G68" s="374"/>
      <c r="H68" s="374"/>
      <c r="I68" s="375">
        <f>F68*100/D68</f>
        <v>71.467279266430168</v>
      </c>
    </row>
    <row r="71" spans="1:19" x14ac:dyDescent="0.2">
      <c r="D71" s="221"/>
      <c r="F71" s="188"/>
      <c r="G71" s="188"/>
      <c r="H71" s="188"/>
      <c r="I71" s="188"/>
      <c r="J71" s="188"/>
      <c r="K71" s="111"/>
      <c r="L71" s="111"/>
      <c r="M71" s="111"/>
      <c r="N71" s="111"/>
    </row>
  </sheetData>
  <sheetProtection formatCells="0" formatColumns="0" formatRows="0" insertColumns="0" insertRows="0" insertHyperlinks="0" deleteColumns="0" deleteRows="0" selectLockedCells="1" sort="0" autoFilter="0" pivotTables="0"/>
  <autoFilter ref="C5:N60"/>
  <mergeCells count="9">
    <mergeCell ref="K4:N4"/>
    <mergeCell ref="A1:J1"/>
    <mergeCell ref="H3:J3"/>
    <mergeCell ref="A2:J2"/>
    <mergeCell ref="A4:A5"/>
    <mergeCell ref="B4:B5"/>
    <mergeCell ref="C4:D4"/>
    <mergeCell ref="H4:J4"/>
    <mergeCell ref="E4:G4"/>
  </mergeCells>
  <phoneticPr fontId="10" type="noConversion"/>
  <conditionalFormatting sqref="L1:L3 L5:L1048576">
    <cfRule type="cellIs" dxfId="31" priority="8" operator="greaterThan">
      <formula>0</formula>
    </cfRule>
    <cfRule type="cellIs" dxfId="30" priority="9" operator="greaterThan">
      <formula>0</formula>
    </cfRule>
  </conditionalFormatting>
  <conditionalFormatting sqref="N1:N3 N5:N1048576">
    <cfRule type="cellIs" dxfId="29" priority="7" operator="greaterThan">
      <formula>0</formula>
    </cfRule>
  </conditionalFormatting>
  <conditionalFormatting sqref="B27">
    <cfRule type="duplicateValues" dxfId="28" priority="6"/>
  </conditionalFormatting>
  <conditionalFormatting sqref="B53">
    <cfRule type="duplicateValues" dxfId="27" priority="5"/>
  </conditionalFormatting>
  <conditionalFormatting sqref="L1:L1048576">
    <cfRule type="cellIs" dxfId="26" priority="2" operator="greaterThan">
      <formula>0</formula>
    </cfRule>
    <cfRule type="cellIs" dxfId="25" priority="4" operator="greaterThan">
      <formula>0</formula>
    </cfRule>
  </conditionalFormatting>
  <conditionalFormatting sqref="N1:N1048576">
    <cfRule type="cellIs" dxfId="24" priority="1" operator="greaterThan">
      <formula>0</formula>
    </cfRule>
    <cfRule type="cellIs" dxfId="23" priority="3" operator="greaterThan">
      <formula>0</formula>
    </cfRule>
  </conditionalFormatting>
  <pageMargins left="1.25" right="0.25" top="0.5" bottom="0.5" header="0.3" footer="0.3"/>
  <pageSetup scale="7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C48" sqref="C48"/>
    </sheetView>
  </sheetViews>
  <sheetFormatPr defaultColWidth="9.140625" defaultRowHeight="12.75" x14ac:dyDescent="0.2"/>
  <cols>
    <col min="1" max="1" width="27.42578125" style="360" bestFit="1" customWidth="1"/>
    <col min="2" max="2" width="8.140625" style="360" customWidth="1"/>
    <col min="3" max="3" width="9.42578125" style="369" customWidth="1"/>
    <col min="4" max="4" width="8.42578125" style="360" customWidth="1"/>
    <col min="5" max="5" width="9.85546875" style="360" customWidth="1"/>
    <col min="6" max="7" width="9.140625" style="360" customWidth="1"/>
    <col min="8" max="8" width="8.42578125" style="360" customWidth="1"/>
    <col min="9" max="16384" width="9.140625" style="360"/>
  </cols>
  <sheetData>
    <row r="1" spans="1:8" ht="18.75" x14ac:dyDescent="0.3">
      <c r="A1" s="545" t="s">
        <v>627</v>
      </c>
      <c r="B1" s="545"/>
      <c r="C1" s="545"/>
      <c r="D1" s="545"/>
      <c r="E1" s="545"/>
      <c r="F1" s="545"/>
      <c r="G1" s="545"/>
      <c r="H1" s="545"/>
    </row>
    <row r="2" spans="1:8" ht="20.100000000000001" customHeight="1" x14ac:dyDescent="0.25">
      <c r="A2" s="361" t="s">
        <v>1056</v>
      </c>
      <c r="B2" s="361"/>
      <c r="C2" s="372"/>
      <c r="D2" s="361"/>
      <c r="E2" s="361"/>
      <c r="F2" s="546" t="s">
        <v>771</v>
      </c>
      <c r="G2" s="546"/>
      <c r="H2" s="546"/>
    </row>
    <row r="3" spans="1:8" s="364" customFormat="1" ht="38.25" x14ac:dyDescent="0.2">
      <c r="A3" s="362" t="s">
        <v>628</v>
      </c>
      <c r="B3" s="363" t="s">
        <v>320</v>
      </c>
      <c r="C3" s="373" t="s">
        <v>629</v>
      </c>
      <c r="D3" s="363" t="s">
        <v>630</v>
      </c>
      <c r="E3" s="363" t="s">
        <v>631</v>
      </c>
      <c r="F3" s="363" t="s">
        <v>632</v>
      </c>
      <c r="G3" s="363" t="s">
        <v>289</v>
      </c>
      <c r="H3" s="363" t="s">
        <v>633</v>
      </c>
    </row>
    <row r="4" spans="1:8" x14ac:dyDescent="0.2">
      <c r="A4" s="547" t="s">
        <v>321</v>
      </c>
      <c r="B4" s="547"/>
      <c r="C4" s="547"/>
      <c r="D4" s="547"/>
      <c r="E4" s="547"/>
      <c r="F4" s="547"/>
      <c r="G4" s="547"/>
      <c r="H4" s="547"/>
    </row>
    <row r="5" spans="1:8" x14ac:dyDescent="0.2">
      <c r="A5" s="365" t="s">
        <v>52</v>
      </c>
      <c r="B5" s="366">
        <v>5.5656299999999996</v>
      </c>
      <c r="C5" s="366">
        <v>84.611201183999995</v>
      </c>
      <c r="D5" s="366">
        <v>0.18156</v>
      </c>
      <c r="E5" s="366">
        <v>3.2621643910931919</v>
      </c>
      <c r="F5" s="366">
        <v>4.90252</v>
      </c>
      <c r="G5" s="366">
        <v>88.085625526669943</v>
      </c>
      <c r="H5" s="366">
        <v>4.3446800000000003</v>
      </c>
    </row>
    <row r="6" spans="1:8" x14ac:dyDescent="0.2">
      <c r="A6" s="365" t="s">
        <v>53</v>
      </c>
      <c r="B6" s="366">
        <v>0.21198</v>
      </c>
      <c r="C6" s="366">
        <v>3.1417511710000001</v>
      </c>
      <c r="D6" s="366">
        <v>4.6640000000000001E-2</v>
      </c>
      <c r="E6" s="366">
        <v>22.002075667515804</v>
      </c>
      <c r="F6" s="366">
        <v>0.13911000000000001</v>
      </c>
      <c r="G6" s="366">
        <v>65.6241154825927</v>
      </c>
      <c r="H6" s="366">
        <v>0.16424</v>
      </c>
    </row>
    <row r="7" spans="1:8" x14ac:dyDescent="0.2">
      <c r="A7" s="365" t="s">
        <v>54</v>
      </c>
      <c r="B7" s="366">
        <v>10.96387</v>
      </c>
      <c r="C7" s="366">
        <v>177.23801144500004</v>
      </c>
      <c r="D7" s="366">
        <v>2.1518600000000001</v>
      </c>
      <c r="E7" s="366">
        <v>19.626828847842962</v>
      </c>
      <c r="F7" s="366">
        <v>10.10459</v>
      </c>
      <c r="G7" s="366">
        <v>92.162621410140773</v>
      </c>
      <c r="H7" s="366">
        <v>2.9665599999999999</v>
      </c>
    </row>
    <row r="8" spans="1:8" x14ac:dyDescent="0.2">
      <c r="A8" s="365" t="s">
        <v>55</v>
      </c>
      <c r="B8" s="366">
        <v>35.305039999999998</v>
      </c>
      <c r="C8" s="366">
        <v>378.86639847700008</v>
      </c>
      <c r="D8" s="366">
        <v>8.2784700000000004</v>
      </c>
      <c r="E8" s="366">
        <v>23.448408499183117</v>
      </c>
      <c r="F8" s="366">
        <v>26.898910000000001</v>
      </c>
      <c r="G8" s="366">
        <v>76.190000067978957</v>
      </c>
      <c r="H8" s="366">
        <v>33.613100000000003</v>
      </c>
    </row>
    <row r="9" spans="1:8" x14ac:dyDescent="0.2">
      <c r="A9" s="365" t="s">
        <v>56</v>
      </c>
      <c r="B9" s="366">
        <v>4.44231</v>
      </c>
      <c r="C9" s="366">
        <v>75.256215299999994</v>
      </c>
      <c r="D9" s="366">
        <v>1.34537</v>
      </c>
      <c r="E9" s="366">
        <v>30.285369548725775</v>
      </c>
      <c r="F9" s="366">
        <v>3.65218</v>
      </c>
      <c r="G9" s="366">
        <v>82.213533049246905</v>
      </c>
      <c r="H9" s="366">
        <v>0.87729999999999997</v>
      </c>
    </row>
    <row r="10" spans="1:8" x14ac:dyDescent="0.2">
      <c r="A10" s="365" t="s">
        <v>57</v>
      </c>
      <c r="B10" s="366">
        <v>2.1413700000000002</v>
      </c>
      <c r="C10" s="366">
        <v>51.978212034000009</v>
      </c>
      <c r="D10" s="366">
        <v>0.36736999999999997</v>
      </c>
      <c r="E10" s="366">
        <v>17.155839485936571</v>
      </c>
      <c r="F10" s="366">
        <v>1.6360399999999999</v>
      </c>
      <c r="G10" s="366">
        <v>76.401556013206502</v>
      </c>
      <c r="H10" s="366">
        <v>1.27077</v>
      </c>
    </row>
    <row r="11" spans="1:8" x14ac:dyDescent="0.2">
      <c r="A11" s="365" t="s">
        <v>58</v>
      </c>
      <c r="B11" s="366">
        <v>17.372720000000001</v>
      </c>
      <c r="C11" s="366">
        <v>230.59760896500001</v>
      </c>
      <c r="D11" s="366">
        <v>2.12866</v>
      </c>
      <c r="E11" s="366">
        <v>12.252888436583333</v>
      </c>
      <c r="F11" s="366">
        <v>12.915699999999999</v>
      </c>
      <c r="G11" s="366">
        <v>74.344719767543594</v>
      </c>
      <c r="H11" s="366">
        <v>14.083589999999999</v>
      </c>
    </row>
    <row r="12" spans="1:8" x14ac:dyDescent="0.2">
      <c r="A12" s="365" t="s">
        <v>45</v>
      </c>
      <c r="B12" s="366">
        <v>0.94413000000000002</v>
      </c>
      <c r="C12" s="366">
        <v>26.302427763999997</v>
      </c>
      <c r="D12" s="366">
        <v>8.6940000000000003E-2</v>
      </c>
      <c r="E12" s="366">
        <v>9.2084776460868731</v>
      </c>
      <c r="F12" s="366">
        <v>0.74429999999999996</v>
      </c>
      <c r="G12" s="366">
        <v>78.834482539480788</v>
      </c>
      <c r="H12" s="366">
        <v>0.89544999999999997</v>
      </c>
    </row>
    <row r="13" spans="1:8" x14ac:dyDescent="0.2">
      <c r="A13" s="365" t="s">
        <v>46</v>
      </c>
      <c r="B13" s="366">
        <v>1.4238999999999999</v>
      </c>
      <c r="C13" s="366">
        <v>23.147642372000007</v>
      </c>
      <c r="D13" s="366">
        <v>0.30861</v>
      </c>
      <c r="E13" s="366">
        <v>21.673572582344267</v>
      </c>
      <c r="F13" s="366">
        <v>1.14164</v>
      </c>
      <c r="G13" s="366">
        <v>80.176978720415761</v>
      </c>
      <c r="H13" s="366">
        <v>0.88846000000000003</v>
      </c>
    </row>
    <row r="14" spans="1:8" x14ac:dyDescent="0.2">
      <c r="A14" s="365" t="s">
        <v>333</v>
      </c>
      <c r="B14" s="366">
        <v>0.42786999999999997</v>
      </c>
      <c r="C14" s="366">
        <v>9.1021663700000026</v>
      </c>
      <c r="D14" s="366">
        <v>7.7979999999999994E-2</v>
      </c>
      <c r="E14" s="366">
        <v>18.225161848224928</v>
      </c>
      <c r="F14" s="366">
        <v>0.33484999999999998</v>
      </c>
      <c r="G14" s="366">
        <v>78.259751793769141</v>
      </c>
      <c r="H14" s="366">
        <v>0.35143999999999997</v>
      </c>
    </row>
    <row r="15" spans="1:8" x14ac:dyDescent="0.2">
      <c r="A15" s="365" t="s">
        <v>59</v>
      </c>
      <c r="B15" s="366">
        <v>0.43281999999999998</v>
      </c>
      <c r="C15" s="366">
        <v>4.8731282</v>
      </c>
      <c r="D15" s="366">
        <v>9.7790000000000002E-2</v>
      </c>
      <c r="E15" s="366">
        <v>22.593687907213162</v>
      </c>
      <c r="F15" s="366">
        <v>0.37358000000000002</v>
      </c>
      <c r="G15" s="366">
        <v>86.313016958550904</v>
      </c>
      <c r="H15" s="366">
        <v>0.43047000000000002</v>
      </c>
    </row>
    <row r="16" spans="1:8" x14ac:dyDescent="0.2">
      <c r="A16" s="365" t="s">
        <v>60</v>
      </c>
      <c r="B16" s="366">
        <v>0.64512000000000003</v>
      </c>
      <c r="C16" s="366">
        <v>10.904398525</v>
      </c>
      <c r="D16" s="366">
        <v>0.16524</v>
      </c>
      <c r="E16" s="366">
        <v>25.613839285714285</v>
      </c>
      <c r="F16" s="366">
        <v>0.48748000000000002</v>
      </c>
      <c r="G16" s="366">
        <v>75.564236111111114</v>
      </c>
      <c r="H16" s="366">
        <v>0.61456999999999995</v>
      </c>
    </row>
    <row r="17" spans="1:8" x14ac:dyDescent="0.2">
      <c r="A17" s="365" t="s">
        <v>79</v>
      </c>
      <c r="B17" s="366">
        <v>1.4988300000000001</v>
      </c>
      <c r="C17" s="366">
        <v>113.47502771699999</v>
      </c>
      <c r="D17" s="366">
        <v>0.22595999999999999</v>
      </c>
      <c r="E17" s="366">
        <v>15.075759092091831</v>
      </c>
      <c r="F17" s="366">
        <v>1.17086</v>
      </c>
      <c r="G17" s="366">
        <v>78.11826558048611</v>
      </c>
      <c r="H17" s="366">
        <v>1.36791</v>
      </c>
    </row>
    <row r="18" spans="1:8" x14ac:dyDescent="0.2">
      <c r="A18" s="365" t="s">
        <v>80</v>
      </c>
      <c r="B18" s="366">
        <v>0.36252000000000001</v>
      </c>
      <c r="C18" s="366">
        <v>11.035766300000001</v>
      </c>
      <c r="D18" s="366">
        <v>5.7999999999999996E-3</v>
      </c>
      <c r="E18" s="366">
        <v>1.5999117290080547</v>
      </c>
      <c r="F18" s="366">
        <v>0.33792</v>
      </c>
      <c r="G18" s="366">
        <v>93.214167494207217</v>
      </c>
      <c r="H18" s="366">
        <v>0.33633999999999997</v>
      </c>
    </row>
    <row r="19" spans="1:8" x14ac:dyDescent="0.2">
      <c r="A19" s="365" t="s">
        <v>61</v>
      </c>
      <c r="B19" s="366">
        <v>12.556039999999999</v>
      </c>
      <c r="C19" s="366">
        <v>145.37443160000001</v>
      </c>
      <c r="D19" s="366">
        <v>1.65096</v>
      </c>
      <c r="E19" s="366">
        <v>13.148731606461912</v>
      </c>
      <c r="F19" s="366">
        <v>12.20472</v>
      </c>
      <c r="G19" s="366">
        <v>97.201984065039611</v>
      </c>
      <c r="H19" s="366">
        <v>10.81911</v>
      </c>
    </row>
    <row r="20" spans="1:8" x14ac:dyDescent="0.2">
      <c r="A20" s="365" t="s">
        <v>67</v>
      </c>
      <c r="B20" s="366">
        <v>118.45421</v>
      </c>
      <c r="C20" s="366">
        <v>902.00030346799986</v>
      </c>
      <c r="D20" s="366">
        <v>26.58559</v>
      </c>
      <c r="E20" s="366">
        <v>22.443769622033695</v>
      </c>
      <c r="F20" s="366">
        <v>89.454030000000003</v>
      </c>
      <c r="G20" s="366">
        <v>75.517814014377365</v>
      </c>
      <c r="H20" s="366">
        <v>75.355519999999999</v>
      </c>
    </row>
    <row r="21" spans="1:8" x14ac:dyDescent="0.2">
      <c r="A21" s="365" t="s">
        <v>62</v>
      </c>
      <c r="B21" s="366">
        <v>0.96540999999999999</v>
      </c>
      <c r="C21" s="366">
        <v>18.266353696000003</v>
      </c>
      <c r="D21" s="366">
        <v>0.20610000000000001</v>
      </c>
      <c r="E21" s="366">
        <v>21.348442630592185</v>
      </c>
      <c r="F21" s="366">
        <v>0.80633999999999995</v>
      </c>
      <c r="G21" s="366">
        <v>83.523062740182922</v>
      </c>
      <c r="H21" s="366">
        <v>0.79649000000000003</v>
      </c>
    </row>
    <row r="22" spans="1:8" x14ac:dyDescent="0.2">
      <c r="A22" s="365" t="s">
        <v>192</v>
      </c>
      <c r="B22" s="366">
        <v>5.1956300000000004</v>
      </c>
      <c r="C22" s="366">
        <v>81.261996607000015</v>
      </c>
      <c r="D22" s="366">
        <v>1.06646</v>
      </c>
      <c r="E22" s="366">
        <v>20.526095969112504</v>
      </c>
      <c r="F22" s="366">
        <v>4.5859899999999998</v>
      </c>
      <c r="G22" s="366">
        <v>88.266293019325857</v>
      </c>
      <c r="H22" s="366">
        <v>3.1867299999999998</v>
      </c>
    </row>
    <row r="23" spans="1:8" x14ac:dyDescent="0.2">
      <c r="A23" s="365" t="s">
        <v>63</v>
      </c>
      <c r="B23" s="366">
        <v>7.1953300000000002</v>
      </c>
      <c r="C23" s="366">
        <v>118.42790034600003</v>
      </c>
      <c r="D23" s="366">
        <v>1.2315199999999999</v>
      </c>
      <c r="E23" s="366">
        <v>17.115545777608531</v>
      </c>
      <c r="F23" s="366">
        <v>5.9629099999999999</v>
      </c>
      <c r="G23" s="366">
        <v>82.871946109490452</v>
      </c>
      <c r="H23" s="366">
        <v>5.2275</v>
      </c>
    </row>
    <row r="24" spans="1:8" x14ac:dyDescent="0.2">
      <c r="A24" s="365" t="s">
        <v>64</v>
      </c>
      <c r="B24" s="366">
        <v>0.35006999999999999</v>
      </c>
      <c r="C24" s="366">
        <v>26.864065133999997</v>
      </c>
      <c r="D24" s="366">
        <v>4.3360000000000003E-2</v>
      </c>
      <c r="E24" s="366">
        <v>12.386094209729483</v>
      </c>
      <c r="F24" s="366">
        <v>0.32546999999999998</v>
      </c>
      <c r="G24" s="366">
        <v>92.972834004627643</v>
      </c>
      <c r="H24" s="366">
        <v>0.22714999999999999</v>
      </c>
    </row>
    <row r="25" spans="1:8" x14ac:dyDescent="0.2">
      <c r="A25" s="365" t="s">
        <v>47</v>
      </c>
      <c r="B25" s="366">
        <v>0.47858000000000001</v>
      </c>
      <c r="C25" s="366">
        <v>3.2402614000000001</v>
      </c>
      <c r="D25" s="366">
        <v>1.1169999999999999E-2</v>
      </c>
      <c r="E25" s="366">
        <v>2.3339880479752604</v>
      </c>
      <c r="F25" s="366">
        <v>0.34372000000000003</v>
      </c>
      <c r="G25" s="366">
        <v>71.820803209494755</v>
      </c>
      <c r="H25" s="366">
        <v>0.47858000000000001</v>
      </c>
    </row>
    <row r="26" spans="1:8" x14ac:dyDescent="0.2">
      <c r="A26" s="367" t="s">
        <v>634</v>
      </c>
      <c r="B26" s="368">
        <f>SUM(B5:B25)</f>
        <v>226.93338</v>
      </c>
      <c r="C26" s="368">
        <f t="shared" ref="C26:D26" si="0">SUM(C5:C25)</f>
        <v>2495.965268075</v>
      </c>
      <c r="D26" s="368">
        <f t="shared" si="0"/>
        <v>46.263410000000007</v>
      </c>
      <c r="E26" s="368">
        <v>20.386339814794987</v>
      </c>
      <c r="F26" s="368">
        <f>SUM(F5:F25)</f>
        <v>178.52285999999998</v>
      </c>
      <c r="G26" s="368">
        <v>78.667519075422049</v>
      </c>
      <c r="H26" s="368">
        <v>158.29596000000001</v>
      </c>
    </row>
    <row r="27" spans="1:8" x14ac:dyDescent="0.2">
      <c r="A27" s="543" t="s">
        <v>635</v>
      </c>
      <c r="B27" s="544"/>
      <c r="C27" s="544"/>
      <c r="D27" s="544"/>
      <c r="E27" s="544"/>
      <c r="F27" s="544"/>
      <c r="G27" s="544"/>
      <c r="H27" s="544"/>
    </row>
    <row r="28" spans="1:8" x14ac:dyDescent="0.2">
      <c r="A28" s="365" t="s">
        <v>636</v>
      </c>
      <c r="B28" s="366">
        <v>0.38407000000000002</v>
      </c>
      <c r="C28" s="366">
        <v>8.9852110900000017</v>
      </c>
      <c r="D28" s="366">
        <v>0.14424000000000001</v>
      </c>
      <c r="E28" s="366">
        <v>37.555653917254666</v>
      </c>
      <c r="F28" s="366">
        <v>0.23723</v>
      </c>
      <c r="G28" s="366">
        <v>61.767386153565752</v>
      </c>
      <c r="H28" s="366">
        <v>0.33174999999999999</v>
      </c>
    </row>
    <row r="29" spans="1:8" x14ac:dyDescent="0.2">
      <c r="A29" s="365" t="s">
        <v>637</v>
      </c>
      <c r="B29" s="366">
        <v>3.3899999999999998E-3</v>
      </c>
      <c r="C29" s="366">
        <v>3.3503513999999998E-2</v>
      </c>
      <c r="D29" s="366">
        <v>1E-3</v>
      </c>
      <c r="E29" s="366">
        <v>29.498525073746311</v>
      </c>
      <c r="F29" s="366">
        <v>2.6700000000000001E-3</v>
      </c>
      <c r="G29" s="366">
        <v>78.761061946902657</v>
      </c>
      <c r="H29" s="366">
        <v>2.99E-3</v>
      </c>
    </row>
    <row r="30" spans="1:8" x14ac:dyDescent="0.2">
      <c r="A30" s="365" t="s">
        <v>638</v>
      </c>
      <c r="B30" s="366">
        <v>1.221E-2</v>
      </c>
      <c r="C30" s="366">
        <v>0.58425200699999991</v>
      </c>
      <c r="D30" s="366">
        <v>3.3300000000000001E-3</v>
      </c>
      <c r="E30" s="366">
        <v>27.27272727272727</v>
      </c>
      <c r="F30" s="366">
        <v>9.1400000000000006E-3</v>
      </c>
      <c r="G30" s="366">
        <v>74.856674856674857</v>
      </c>
      <c r="H30" s="366">
        <v>1.132E-2</v>
      </c>
    </row>
    <row r="31" spans="1:8" x14ac:dyDescent="0.2">
      <c r="A31" s="365" t="s">
        <v>639</v>
      </c>
      <c r="B31" s="366">
        <v>0.75614999999999999</v>
      </c>
      <c r="C31" s="366">
        <v>10.235300030000001</v>
      </c>
      <c r="D31" s="366">
        <v>0.27664</v>
      </c>
      <c r="E31" s="366">
        <v>36.585333597831116</v>
      </c>
      <c r="F31" s="366">
        <v>0.41811999999999999</v>
      </c>
      <c r="G31" s="366">
        <v>55.295906896779734</v>
      </c>
      <c r="H31" s="366">
        <v>0.75600999999999996</v>
      </c>
    </row>
    <row r="32" spans="1:8" x14ac:dyDescent="0.2">
      <c r="A32" s="365" t="s">
        <v>640</v>
      </c>
      <c r="B32" s="366">
        <v>2.7016900000000001</v>
      </c>
      <c r="C32" s="366">
        <v>7.3543989790000008</v>
      </c>
      <c r="D32" s="366">
        <v>1.7049700000000001</v>
      </c>
      <c r="E32" s="366">
        <v>63.107536393886789</v>
      </c>
      <c r="F32" s="366">
        <v>1.8912</v>
      </c>
      <c r="G32" s="366">
        <v>70.000629235774653</v>
      </c>
      <c r="H32" s="366">
        <v>2.7016900000000001</v>
      </c>
    </row>
    <row r="33" spans="1:10" x14ac:dyDescent="0.2">
      <c r="A33" s="365" t="s">
        <v>641</v>
      </c>
      <c r="B33" s="366">
        <v>0.21435999999999999</v>
      </c>
      <c r="C33" s="366">
        <v>1.9064874879999998</v>
      </c>
      <c r="D33" s="366">
        <v>3.4790000000000001E-2</v>
      </c>
      <c r="E33" s="366">
        <v>16.22970703489457</v>
      </c>
      <c r="F33" s="366">
        <v>0.18138000000000001</v>
      </c>
      <c r="G33" s="366">
        <v>84.6146669154693</v>
      </c>
      <c r="H33" s="366">
        <v>0.19578000000000001</v>
      </c>
    </row>
    <row r="34" spans="1:10" x14ac:dyDescent="0.2">
      <c r="A34" s="365" t="s">
        <v>642</v>
      </c>
      <c r="B34" s="366">
        <v>1.15E-3</v>
      </c>
      <c r="C34" s="366">
        <v>2.0971E-2</v>
      </c>
      <c r="D34" s="366">
        <v>2.1000000000000001E-4</v>
      </c>
      <c r="E34" s="366">
        <v>18.260869565217391</v>
      </c>
      <c r="F34" s="366">
        <v>4.0000000000000002E-4</v>
      </c>
      <c r="G34" s="366">
        <v>34.782608695652172</v>
      </c>
      <c r="H34" s="366">
        <v>9.7999999999999997E-4</v>
      </c>
    </row>
    <row r="35" spans="1:10" x14ac:dyDescent="0.2">
      <c r="A35" s="365" t="s">
        <v>90</v>
      </c>
      <c r="B35" s="366">
        <v>1.25E-3</v>
      </c>
      <c r="C35" s="366">
        <v>1.3110026E-2</v>
      </c>
      <c r="D35" s="366">
        <v>3.8000000000000002E-4</v>
      </c>
      <c r="E35" s="366">
        <v>30.4</v>
      </c>
      <c r="F35" s="366">
        <v>8.5999999999999998E-4</v>
      </c>
      <c r="G35" s="366">
        <v>68.8</v>
      </c>
      <c r="H35" s="366">
        <v>1.25E-3</v>
      </c>
    </row>
    <row r="36" spans="1:10" x14ac:dyDescent="0.2">
      <c r="A36" s="365" t="s">
        <v>643</v>
      </c>
      <c r="B36" s="366">
        <v>4.1430000000000002E-2</v>
      </c>
      <c r="C36" s="366">
        <v>0.24835040599999997</v>
      </c>
      <c r="D36" s="366">
        <v>2.3210000000000001E-2</v>
      </c>
      <c r="E36" s="366">
        <v>56.022206130823072</v>
      </c>
      <c r="F36" s="366">
        <v>2.6089999999999999E-2</v>
      </c>
      <c r="G36" s="366">
        <v>62.973690562394403</v>
      </c>
      <c r="H36" s="366">
        <v>3.8010000000000002E-2</v>
      </c>
    </row>
    <row r="37" spans="1:10" x14ac:dyDescent="0.2">
      <c r="A37" s="365" t="s">
        <v>644</v>
      </c>
      <c r="B37" s="366">
        <v>2.2599999999999999E-3</v>
      </c>
      <c r="C37" s="366">
        <v>5.3553669000000005E-2</v>
      </c>
      <c r="D37" s="366">
        <v>2.1000000000000001E-4</v>
      </c>
      <c r="E37" s="366">
        <v>9.2920353982300892</v>
      </c>
      <c r="F37" s="366">
        <v>1.99E-3</v>
      </c>
      <c r="G37" s="366">
        <v>88.053097345132741</v>
      </c>
      <c r="H37" s="366">
        <v>2.0200000000000001E-3</v>
      </c>
    </row>
    <row r="38" spans="1:10" x14ac:dyDescent="0.2">
      <c r="A38" s="365" t="s">
        <v>645</v>
      </c>
      <c r="B38" s="366">
        <v>0.18229999999999999</v>
      </c>
      <c r="C38" s="366">
        <v>0.14477074999999998</v>
      </c>
      <c r="D38" s="366">
        <v>0.16300000000000001</v>
      </c>
      <c r="E38" s="366">
        <v>89.413055403181573</v>
      </c>
      <c r="F38" s="366">
        <v>9.9159999999999998E-2</v>
      </c>
      <c r="G38" s="366">
        <v>54.393856280855736</v>
      </c>
      <c r="H38" s="366">
        <v>0.18081</v>
      </c>
      <c r="J38" s="369"/>
    </row>
    <row r="39" spans="1:10" x14ac:dyDescent="0.2">
      <c r="A39" s="365" t="s">
        <v>646</v>
      </c>
      <c r="B39" s="366">
        <v>2.3E-3</v>
      </c>
      <c r="C39" s="366">
        <v>2.7603300000000001E-2</v>
      </c>
      <c r="D39" s="366">
        <v>6.0999999999999997E-4</v>
      </c>
      <c r="E39" s="366">
        <v>26.521739130434785</v>
      </c>
      <c r="F39" s="366">
        <v>1.8E-3</v>
      </c>
      <c r="G39" s="366">
        <v>78.260869565217391</v>
      </c>
      <c r="H39" s="366">
        <v>1.33E-3</v>
      </c>
    </row>
    <row r="40" spans="1:10" x14ac:dyDescent="0.2">
      <c r="A40" s="365" t="s">
        <v>647</v>
      </c>
      <c r="B40" s="366">
        <v>6.3699999999999998E-3</v>
      </c>
      <c r="C40" s="366">
        <v>8.1251547000000007E-2</v>
      </c>
      <c r="D40" s="366">
        <v>1.8500000000000001E-3</v>
      </c>
      <c r="E40" s="366">
        <v>29.04238618524333</v>
      </c>
      <c r="F40" s="366">
        <v>5.3499999999999997E-3</v>
      </c>
      <c r="G40" s="366">
        <v>83.987441130298265</v>
      </c>
      <c r="H40" s="366">
        <v>6.0200000000000002E-3</v>
      </c>
    </row>
    <row r="41" spans="1:10" x14ac:dyDescent="0.2">
      <c r="A41" s="367" t="s">
        <v>648</v>
      </c>
      <c r="B41" s="368">
        <f>SUM(B28:B40)</f>
        <v>4.3089300000000001</v>
      </c>
      <c r="C41" s="368">
        <f t="shared" ref="C41:D41" si="1">SUM(C28:C40)</f>
        <v>29.688763806000004</v>
      </c>
      <c r="D41" s="368">
        <f t="shared" si="1"/>
        <v>2.3544400000000003</v>
      </c>
      <c r="E41" s="368">
        <v>54.640943343242988</v>
      </c>
      <c r="F41" s="368">
        <f>SUM(F28:F40)</f>
        <v>2.8753899999999994</v>
      </c>
      <c r="G41" s="368">
        <v>66.730951767608204</v>
      </c>
      <c r="H41" s="368">
        <v>4.2299600000000002</v>
      </c>
    </row>
    <row r="42" spans="1:10" x14ac:dyDescent="0.2">
      <c r="A42" s="543" t="s">
        <v>649</v>
      </c>
      <c r="B42" s="544"/>
      <c r="C42" s="544"/>
      <c r="D42" s="544"/>
      <c r="E42" s="544"/>
      <c r="F42" s="544"/>
      <c r="G42" s="544"/>
      <c r="H42" s="544"/>
    </row>
    <row r="43" spans="1:10" x14ac:dyDescent="0.2">
      <c r="A43" s="365" t="s">
        <v>43</v>
      </c>
      <c r="B43" s="366">
        <v>10.103759999999999</v>
      </c>
      <c r="C43" s="366">
        <v>324.68762405199993</v>
      </c>
      <c r="D43" s="366">
        <v>0.58584000000000003</v>
      </c>
      <c r="E43" s="366">
        <v>5.7982374878263139</v>
      </c>
      <c r="F43" s="366">
        <v>8.3106100000000005</v>
      </c>
      <c r="G43" s="366">
        <v>82.252646539506074</v>
      </c>
      <c r="H43" s="366">
        <v>8.1484699999999997</v>
      </c>
    </row>
    <row r="44" spans="1:10" x14ac:dyDescent="0.2">
      <c r="A44" s="365" t="s">
        <v>207</v>
      </c>
      <c r="B44" s="366">
        <v>10.34811</v>
      </c>
      <c r="C44" s="366">
        <v>139.394530041</v>
      </c>
      <c r="D44" s="366">
        <v>4.3166000000000002</v>
      </c>
      <c r="E44" s="366">
        <v>41.713897513652256</v>
      </c>
      <c r="F44" s="366">
        <v>6.80945</v>
      </c>
      <c r="G44" s="366">
        <v>65.80380378639191</v>
      </c>
      <c r="H44" s="366">
        <v>7.0610999999999997</v>
      </c>
    </row>
    <row r="45" spans="1:10" x14ac:dyDescent="0.2">
      <c r="A45" s="365" t="s">
        <v>49</v>
      </c>
      <c r="B45" s="366">
        <v>15.92282</v>
      </c>
      <c r="C45" s="366">
        <v>176.86691440000001</v>
      </c>
      <c r="D45" s="366">
        <v>3.46374</v>
      </c>
      <c r="E45" s="366">
        <v>21.753307517135784</v>
      </c>
      <c r="F45" s="366">
        <v>9.9850399999999997</v>
      </c>
      <c r="G45" s="366">
        <v>62.708992502584337</v>
      </c>
      <c r="H45" s="366">
        <v>14.363569999999999</v>
      </c>
    </row>
    <row r="46" spans="1:10" x14ac:dyDescent="0.2">
      <c r="A46" s="367" t="s">
        <v>650</v>
      </c>
      <c r="B46" s="368">
        <f>SUM(B43:B45)</f>
        <v>36.374690000000001</v>
      </c>
      <c r="C46" s="368">
        <f t="shared" ref="C46:D46" si="2">SUM(C43:C45)</f>
        <v>640.94906849299991</v>
      </c>
      <c r="D46" s="368">
        <f t="shared" si="2"/>
        <v>8.3661799999999999</v>
      </c>
      <c r="E46" s="368">
        <v>23.00000357391362</v>
      </c>
      <c r="F46" s="368">
        <f>SUM(F43:F45)</f>
        <v>25.1051</v>
      </c>
      <c r="G46" s="368">
        <v>69.018045239698267</v>
      </c>
      <c r="H46" s="368">
        <v>29.573139999999999</v>
      </c>
    </row>
    <row r="47" spans="1:10" x14ac:dyDescent="0.2">
      <c r="A47" s="370" t="s">
        <v>233</v>
      </c>
      <c r="B47" s="371">
        <f>B46+B41+B26</f>
        <v>267.61700000000002</v>
      </c>
      <c r="C47" s="371">
        <f t="shared" ref="C47:D47" si="3">C46+C41+C26</f>
        <v>3166.603100374</v>
      </c>
      <c r="D47" s="371">
        <f t="shared" si="3"/>
        <v>56.984030000000004</v>
      </c>
      <c r="E47" s="368">
        <f>D47/B47*100</f>
        <v>21.29312786556908</v>
      </c>
      <c r="F47" s="371">
        <f>F46+F41+F26</f>
        <v>206.50334999999998</v>
      </c>
      <c r="G47" s="371">
        <f>F47/B47*100</f>
        <v>77.163763886449658</v>
      </c>
      <c r="H47" s="371">
        <f t="shared" ref="H47" si="4">H46+H41+H26</f>
        <v>192.09906000000001</v>
      </c>
    </row>
    <row r="48" spans="1:10" x14ac:dyDescent="0.2">
      <c r="C48" s="385" t="s">
        <v>1099</v>
      </c>
    </row>
  </sheetData>
  <mergeCells count="5">
    <mergeCell ref="A42:H42"/>
    <mergeCell ref="A1:H1"/>
    <mergeCell ref="F2:H2"/>
    <mergeCell ref="A4:H4"/>
    <mergeCell ref="A27:H27"/>
  </mergeCells>
  <pageMargins left="1.2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Normal="100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B52" sqref="B52"/>
    </sheetView>
  </sheetViews>
  <sheetFormatPr defaultColWidth="9.140625" defaultRowHeight="15" x14ac:dyDescent="0.2"/>
  <cols>
    <col min="1" max="1" width="32.85546875" style="21" customWidth="1"/>
    <col min="2" max="2" width="12" style="10" customWidth="1"/>
    <col min="3" max="3" width="11.85546875" style="10" customWidth="1"/>
    <col min="4" max="5" width="12" style="10" customWidth="1"/>
    <col min="6" max="16384" width="9.140625" style="10"/>
  </cols>
  <sheetData>
    <row r="1" spans="1:5" ht="29.25" customHeight="1" x14ac:dyDescent="0.2">
      <c r="A1" s="548" t="s">
        <v>651</v>
      </c>
      <c r="B1" s="548"/>
      <c r="C1" s="548"/>
      <c r="D1" s="548"/>
      <c r="E1" s="548"/>
    </row>
    <row r="2" spans="1:5" x14ac:dyDescent="0.2">
      <c r="A2" s="268"/>
      <c r="B2" s="268"/>
      <c r="C2" s="268"/>
      <c r="D2" s="269" t="s">
        <v>1055</v>
      </c>
    </row>
    <row r="3" spans="1:5" x14ac:dyDescent="0.2">
      <c r="A3" s="15" t="s">
        <v>97</v>
      </c>
      <c r="B3" s="350" t="s">
        <v>324</v>
      </c>
      <c r="C3" s="350" t="s">
        <v>325</v>
      </c>
      <c r="D3" s="350" t="s">
        <v>652</v>
      </c>
      <c r="E3" s="16" t="s">
        <v>1</v>
      </c>
    </row>
    <row r="4" spans="1:5" x14ac:dyDescent="0.2">
      <c r="A4" s="12" t="s">
        <v>653</v>
      </c>
      <c r="B4" s="12">
        <v>7049</v>
      </c>
      <c r="C4" s="12">
        <v>1922</v>
      </c>
      <c r="D4" s="12">
        <v>5973</v>
      </c>
      <c r="E4" s="19">
        <f>D4+C4+B4</f>
        <v>14944</v>
      </c>
    </row>
    <row r="5" spans="1:5" x14ac:dyDescent="0.2">
      <c r="A5" s="12" t="s">
        <v>654</v>
      </c>
      <c r="B5" s="12">
        <v>1368</v>
      </c>
      <c r="C5" s="12">
        <v>2079</v>
      </c>
      <c r="D5" s="12">
        <v>2647</v>
      </c>
      <c r="E5" s="19">
        <f t="shared" ref="E5:E51" si="0">D5+C5+B5</f>
        <v>6094</v>
      </c>
    </row>
    <row r="6" spans="1:5" x14ac:dyDescent="0.2">
      <c r="A6" s="12" t="s">
        <v>655</v>
      </c>
      <c r="B6" s="12">
        <v>3885</v>
      </c>
      <c r="C6" s="12">
        <v>12990</v>
      </c>
      <c r="D6" s="12">
        <v>14057</v>
      </c>
      <c r="E6" s="19">
        <f t="shared" si="0"/>
        <v>30932</v>
      </c>
    </row>
    <row r="7" spans="1:5" x14ac:dyDescent="0.2">
      <c r="A7" s="12" t="s">
        <v>656</v>
      </c>
      <c r="B7" s="12">
        <v>10325</v>
      </c>
      <c r="C7" s="12">
        <v>14825</v>
      </c>
      <c r="D7" s="12">
        <v>22615</v>
      </c>
      <c r="E7" s="19">
        <f t="shared" si="0"/>
        <v>47765</v>
      </c>
    </row>
    <row r="8" spans="1:5" x14ac:dyDescent="0.2">
      <c r="A8" s="12" t="s">
        <v>657</v>
      </c>
      <c r="B8" s="12">
        <v>2658</v>
      </c>
      <c r="C8" s="12">
        <v>2647</v>
      </c>
      <c r="D8" s="12">
        <v>5547</v>
      </c>
      <c r="E8" s="19">
        <f t="shared" si="0"/>
        <v>10852</v>
      </c>
    </row>
    <row r="9" spans="1:5" x14ac:dyDescent="0.2">
      <c r="A9" s="12" t="s">
        <v>658</v>
      </c>
      <c r="B9" s="12">
        <v>1350</v>
      </c>
      <c r="C9" s="12">
        <v>1194</v>
      </c>
      <c r="D9" s="12">
        <v>2610</v>
      </c>
      <c r="E9" s="19">
        <f t="shared" si="0"/>
        <v>5154</v>
      </c>
    </row>
    <row r="10" spans="1:5" x14ac:dyDescent="0.2">
      <c r="A10" s="12" t="s">
        <v>659</v>
      </c>
      <c r="B10" s="12">
        <v>7998</v>
      </c>
      <c r="C10" s="12">
        <v>5380</v>
      </c>
      <c r="D10" s="12">
        <v>32134</v>
      </c>
      <c r="E10" s="19">
        <f t="shared" si="0"/>
        <v>45512</v>
      </c>
    </row>
    <row r="11" spans="1:5" x14ac:dyDescent="0.2">
      <c r="A11" s="12" t="s">
        <v>660</v>
      </c>
      <c r="B11" s="12">
        <v>255</v>
      </c>
      <c r="C11" s="12">
        <v>799</v>
      </c>
      <c r="D11" s="12">
        <v>830</v>
      </c>
      <c r="E11" s="19">
        <f t="shared" si="0"/>
        <v>1884</v>
      </c>
    </row>
    <row r="12" spans="1:5" x14ac:dyDescent="0.2">
      <c r="A12" s="12" t="s">
        <v>661</v>
      </c>
      <c r="B12" s="12">
        <v>1447</v>
      </c>
      <c r="C12" s="12">
        <v>646</v>
      </c>
      <c r="D12" s="12">
        <v>1445</v>
      </c>
      <c r="E12" s="19">
        <f t="shared" si="0"/>
        <v>3538</v>
      </c>
    </row>
    <row r="13" spans="1:5" x14ac:dyDescent="0.2">
      <c r="A13" s="12" t="s">
        <v>662</v>
      </c>
      <c r="B13" s="12">
        <v>1606</v>
      </c>
      <c r="C13" s="12">
        <v>737</v>
      </c>
      <c r="D13" s="12">
        <v>998</v>
      </c>
      <c r="E13" s="19">
        <f t="shared" si="0"/>
        <v>3341</v>
      </c>
    </row>
    <row r="14" spans="1:5" x14ac:dyDescent="0.2">
      <c r="A14" s="12" t="s">
        <v>663</v>
      </c>
      <c r="B14" s="12">
        <v>918</v>
      </c>
      <c r="C14" s="12">
        <v>212</v>
      </c>
      <c r="D14" s="12">
        <v>467</v>
      </c>
      <c r="E14" s="19">
        <f t="shared" si="0"/>
        <v>1597</v>
      </c>
    </row>
    <row r="15" spans="1:5" x14ac:dyDescent="0.2">
      <c r="A15" s="12" t="s">
        <v>664</v>
      </c>
      <c r="B15" s="12">
        <v>419</v>
      </c>
      <c r="C15" s="12">
        <v>1104</v>
      </c>
      <c r="D15" s="12">
        <v>422</v>
      </c>
      <c r="E15" s="19">
        <f t="shared" si="0"/>
        <v>1945</v>
      </c>
    </row>
    <row r="16" spans="1:5" x14ac:dyDescent="0.2">
      <c r="A16" s="12" t="s">
        <v>665</v>
      </c>
      <c r="B16" s="12">
        <v>504</v>
      </c>
      <c r="C16" s="12">
        <v>359</v>
      </c>
      <c r="D16" s="12">
        <v>833</v>
      </c>
      <c r="E16" s="19">
        <f t="shared" si="0"/>
        <v>1696</v>
      </c>
    </row>
    <row r="17" spans="1:5" x14ac:dyDescent="0.2">
      <c r="A17" s="12" t="s">
        <v>666</v>
      </c>
      <c r="B17" s="12">
        <v>501</v>
      </c>
      <c r="C17" s="12">
        <v>935</v>
      </c>
      <c r="D17" s="12">
        <v>2648</v>
      </c>
      <c r="E17" s="19">
        <f t="shared" si="0"/>
        <v>4084</v>
      </c>
    </row>
    <row r="18" spans="1:5" x14ac:dyDescent="0.2">
      <c r="A18" s="12" t="s">
        <v>667</v>
      </c>
      <c r="B18" s="12">
        <v>9200</v>
      </c>
      <c r="C18" s="12">
        <v>3249</v>
      </c>
      <c r="D18" s="12">
        <v>2295</v>
      </c>
      <c r="E18" s="19">
        <f t="shared" si="0"/>
        <v>14744</v>
      </c>
    </row>
    <row r="19" spans="1:5" x14ac:dyDescent="0.2">
      <c r="A19" s="12" t="s">
        <v>668</v>
      </c>
      <c r="B19" s="12">
        <v>25248</v>
      </c>
      <c r="C19" s="12">
        <v>22385</v>
      </c>
      <c r="D19" s="12">
        <v>32104</v>
      </c>
      <c r="E19" s="19">
        <f t="shared" si="0"/>
        <v>79737</v>
      </c>
    </row>
    <row r="20" spans="1:5" x14ac:dyDescent="0.2">
      <c r="A20" s="12" t="s">
        <v>669</v>
      </c>
      <c r="B20" s="12">
        <v>1228</v>
      </c>
      <c r="C20" s="12">
        <v>708</v>
      </c>
      <c r="D20" s="12">
        <v>1393</v>
      </c>
      <c r="E20" s="19">
        <f t="shared" si="0"/>
        <v>3329</v>
      </c>
    </row>
    <row r="21" spans="1:5" x14ac:dyDescent="0.2">
      <c r="A21" s="12" t="s">
        <v>670</v>
      </c>
      <c r="B21" s="12">
        <v>1475</v>
      </c>
      <c r="C21" s="12">
        <v>801</v>
      </c>
      <c r="D21" s="12">
        <v>1125</v>
      </c>
      <c r="E21" s="19">
        <f t="shared" si="0"/>
        <v>3401</v>
      </c>
    </row>
    <row r="22" spans="1:5" x14ac:dyDescent="0.2">
      <c r="A22" s="12" t="s">
        <v>671</v>
      </c>
      <c r="B22" s="12">
        <v>3021</v>
      </c>
      <c r="C22" s="12">
        <v>8698</v>
      </c>
      <c r="D22" s="12">
        <v>12136</v>
      </c>
      <c r="E22" s="19">
        <f t="shared" si="0"/>
        <v>23855</v>
      </c>
    </row>
    <row r="23" spans="1:5" x14ac:dyDescent="0.2">
      <c r="A23" s="12" t="s">
        <v>672</v>
      </c>
      <c r="B23" s="12">
        <v>135</v>
      </c>
      <c r="C23" s="12">
        <v>73</v>
      </c>
      <c r="D23" s="12">
        <v>89</v>
      </c>
      <c r="E23" s="19">
        <f t="shared" si="0"/>
        <v>297</v>
      </c>
    </row>
    <row r="24" spans="1:5" x14ac:dyDescent="0.2">
      <c r="A24" s="12" t="s">
        <v>673</v>
      </c>
      <c r="B24" s="12">
        <v>947</v>
      </c>
      <c r="C24" s="12">
        <v>610</v>
      </c>
      <c r="D24" s="12">
        <v>2627</v>
      </c>
      <c r="E24" s="19">
        <f t="shared" si="0"/>
        <v>4184</v>
      </c>
    </row>
    <row r="25" spans="1:5" x14ac:dyDescent="0.2">
      <c r="A25" s="270" t="s">
        <v>674</v>
      </c>
      <c r="B25" s="270">
        <v>81537</v>
      </c>
      <c r="C25" s="270">
        <v>82353</v>
      </c>
      <c r="D25" s="15">
        <v>144995</v>
      </c>
      <c r="E25" s="9">
        <f t="shared" si="0"/>
        <v>308885</v>
      </c>
    </row>
    <row r="26" spans="1:5" x14ac:dyDescent="0.2">
      <c r="A26" s="12" t="s">
        <v>675</v>
      </c>
      <c r="B26" s="12">
        <v>714</v>
      </c>
      <c r="C26" s="12">
        <v>3290</v>
      </c>
      <c r="D26" s="12">
        <v>6579</v>
      </c>
      <c r="E26" s="19">
        <f t="shared" si="0"/>
        <v>10583</v>
      </c>
    </row>
    <row r="27" spans="1:5" x14ac:dyDescent="0.2">
      <c r="A27" s="12" t="s">
        <v>676</v>
      </c>
      <c r="B27" s="12">
        <v>261</v>
      </c>
      <c r="C27" s="12">
        <v>24</v>
      </c>
      <c r="D27" s="12">
        <v>1</v>
      </c>
      <c r="E27" s="19">
        <f t="shared" si="0"/>
        <v>286</v>
      </c>
    </row>
    <row r="28" spans="1:5" x14ac:dyDescent="0.2">
      <c r="A28" s="12" t="s">
        <v>677</v>
      </c>
      <c r="B28" s="12">
        <v>3</v>
      </c>
      <c r="C28" s="12">
        <v>4</v>
      </c>
      <c r="D28" s="12">
        <v>3</v>
      </c>
      <c r="E28" s="19">
        <f t="shared" si="0"/>
        <v>10</v>
      </c>
    </row>
    <row r="29" spans="1:5" x14ac:dyDescent="0.2">
      <c r="A29" s="12" t="s">
        <v>678</v>
      </c>
      <c r="B29" s="12">
        <v>1897</v>
      </c>
      <c r="C29" s="12">
        <v>1215</v>
      </c>
      <c r="D29" s="12">
        <v>2152</v>
      </c>
      <c r="E29" s="19">
        <f t="shared" si="0"/>
        <v>5264</v>
      </c>
    </row>
    <row r="30" spans="1:5" x14ac:dyDescent="0.2">
      <c r="A30" s="12" t="s">
        <v>679</v>
      </c>
      <c r="B30" s="12">
        <v>2413</v>
      </c>
      <c r="C30" s="12">
        <v>2387</v>
      </c>
      <c r="D30" s="12">
        <v>815</v>
      </c>
      <c r="E30" s="19">
        <f t="shared" si="0"/>
        <v>5615</v>
      </c>
    </row>
    <row r="31" spans="1:5" x14ac:dyDescent="0.2">
      <c r="A31" s="12" t="s">
        <v>680</v>
      </c>
      <c r="B31" s="12">
        <v>8</v>
      </c>
      <c r="C31" s="12">
        <v>4</v>
      </c>
      <c r="D31" s="12">
        <v>0</v>
      </c>
      <c r="E31" s="19">
        <f t="shared" si="0"/>
        <v>12</v>
      </c>
    </row>
    <row r="32" spans="1:5" x14ac:dyDescent="0.2">
      <c r="A32" s="12" t="s">
        <v>681</v>
      </c>
      <c r="B32" s="12">
        <v>44</v>
      </c>
      <c r="C32" s="12">
        <v>94</v>
      </c>
      <c r="D32" s="12">
        <v>102</v>
      </c>
      <c r="E32" s="19">
        <f t="shared" si="0"/>
        <v>240</v>
      </c>
    </row>
    <row r="33" spans="1:5" x14ac:dyDescent="0.2">
      <c r="A33" s="12" t="s">
        <v>682</v>
      </c>
      <c r="B33" s="12">
        <v>1</v>
      </c>
      <c r="C33" s="12">
        <v>50</v>
      </c>
      <c r="D33" s="12">
        <v>28</v>
      </c>
      <c r="E33" s="19">
        <f t="shared" si="0"/>
        <v>79</v>
      </c>
    </row>
    <row r="34" spans="1:5" x14ac:dyDescent="0.2">
      <c r="A34" s="12" t="s">
        <v>683</v>
      </c>
      <c r="B34" s="12">
        <v>4</v>
      </c>
      <c r="C34" s="12">
        <v>1</v>
      </c>
      <c r="D34" s="12">
        <v>11</v>
      </c>
      <c r="E34" s="19">
        <f t="shared" si="0"/>
        <v>16</v>
      </c>
    </row>
    <row r="35" spans="1:5" x14ac:dyDescent="0.2">
      <c r="A35" s="12" t="s">
        <v>684</v>
      </c>
      <c r="B35" s="12">
        <v>58</v>
      </c>
      <c r="C35" s="12">
        <v>22</v>
      </c>
      <c r="D35" s="12">
        <v>39</v>
      </c>
      <c r="E35" s="19">
        <f t="shared" si="0"/>
        <v>119</v>
      </c>
    </row>
    <row r="36" spans="1:5" x14ac:dyDescent="0.2">
      <c r="A36" s="12" t="s">
        <v>685</v>
      </c>
      <c r="B36" s="12">
        <v>1</v>
      </c>
      <c r="C36" s="12">
        <v>1</v>
      </c>
      <c r="D36" s="12">
        <v>0</v>
      </c>
      <c r="E36" s="19">
        <f t="shared" si="0"/>
        <v>2</v>
      </c>
    </row>
    <row r="37" spans="1:5" x14ac:dyDescent="0.2">
      <c r="A37" s="12" t="s">
        <v>686</v>
      </c>
      <c r="B37" s="12">
        <v>38</v>
      </c>
      <c r="C37" s="12">
        <v>9</v>
      </c>
      <c r="D37" s="12">
        <v>5</v>
      </c>
      <c r="E37" s="19">
        <f t="shared" si="0"/>
        <v>52</v>
      </c>
    </row>
    <row r="38" spans="1:5" x14ac:dyDescent="0.2">
      <c r="A38" s="12" t="s">
        <v>687</v>
      </c>
      <c r="B38" s="12">
        <v>11</v>
      </c>
      <c r="C38" s="12">
        <v>1</v>
      </c>
      <c r="D38" s="12">
        <v>0</v>
      </c>
      <c r="E38" s="19">
        <f t="shared" si="0"/>
        <v>12</v>
      </c>
    </row>
    <row r="39" spans="1:5" x14ac:dyDescent="0.2">
      <c r="A39" s="12" t="s">
        <v>688</v>
      </c>
      <c r="B39" s="12">
        <v>1</v>
      </c>
      <c r="C39" s="12">
        <v>0</v>
      </c>
      <c r="D39" s="12">
        <v>0</v>
      </c>
      <c r="E39" s="19">
        <f t="shared" si="0"/>
        <v>1</v>
      </c>
    </row>
    <row r="40" spans="1:5" x14ac:dyDescent="0.2">
      <c r="A40" s="12" t="s">
        <v>689</v>
      </c>
      <c r="B40" s="12">
        <v>12</v>
      </c>
      <c r="C40" s="12">
        <v>7</v>
      </c>
      <c r="D40" s="12">
        <v>1</v>
      </c>
      <c r="E40" s="19">
        <f t="shared" si="0"/>
        <v>20</v>
      </c>
    </row>
    <row r="41" spans="1:5" x14ac:dyDescent="0.2">
      <c r="A41" s="12" t="s">
        <v>690</v>
      </c>
      <c r="B41" s="12">
        <v>41</v>
      </c>
      <c r="C41" s="12">
        <v>161</v>
      </c>
      <c r="D41" s="12">
        <v>642</v>
      </c>
      <c r="E41" s="19">
        <f t="shared" si="0"/>
        <v>844</v>
      </c>
    </row>
    <row r="42" spans="1:5" x14ac:dyDescent="0.2">
      <c r="A42" s="270" t="s">
        <v>691</v>
      </c>
      <c r="B42" s="270">
        <v>5029</v>
      </c>
      <c r="C42" s="270">
        <v>8266</v>
      </c>
      <c r="D42" s="15">
        <v>9957</v>
      </c>
      <c r="E42" s="9">
        <f t="shared" si="0"/>
        <v>23252</v>
      </c>
    </row>
    <row r="43" spans="1:5" x14ac:dyDescent="0.2">
      <c r="A43" s="12" t="s">
        <v>692</v>
      </c>
      <c r="B43" s="12">
        <v>7779</v>
      </c>
      <c r="C43" s="12">
        <v>6343</v>
      </c>
      <c r="D43" s="12">
        <v>7199</v>
      </c>
      <c r="E43" s="19">
        <f t="shared" si="0"/>
        <v>21321</v>
      </c>
    </row>
    <row r="44" spans="1:5" x14ac:dyDescent="0.2">
      <c r="A44" s="12" t="s">
        <v>693</v>
      </c>
      <c r="B44" s="12">
        <v>10956</v>
      </c>
      <c r="C44" s="12">
        <v>7672</v>
      </c>
      <c r="D44" s="12">
        <v>10490</v>
      </c>
      <c r="E44" s="19">
        <f t="shared" si="0"/>
        <v>29118</v>
      </c>
    </row>
    <row r="45" spans="1:5" x14ac:dyDescent="0.2">
      <c r="A45" s="12" t="s">
        <v>694</v>
      </c>
      <c r="B45" s="12">
        <v>28315</v>
      </c>
      <c r="C45" s="12">
        <v>10467</v>
      </c>
      <c r="D45" s="12">
        <v>2190</v>
      </c>
      <c r="E45" s="19">
        <f t="shared" si="0"/>
        <v>40972</v>
      </c>
    </row>
    <row r="46" spans="1:5" x14ac:dyDescent="0.2">
      <c r="A46" s="270" t="s">
        <v>695</v>
      </c>
      <c r="B46" s="270">
        <v>47050</v>
      </c>
      <c r="C46" s="270">
        <v>24482</v>
      </c>
      <c r="D46" s="15">
        <v>19879</v>
      </c>
      <c r="E46" s="9">
        <f t="shared" si="0"/>
        <v>91411</v>
      </c>
    </row>
    <row r="47" spans="1:5" x14ac:dyDescent="0.2">
      <c r="A47" s="12" t="s">
        <v>696</v>
      </c>
      <c r="B47" s="12">
        <v>2096</v>
      </c>
      <c r="C47" s="12">
        <v>492</v>
      </c>
      <c r="D47" s="12">
        <v>22</v>
      </c>
      <c r="E47" s="19">
        <f t="shared" si="0"/>
        <v>2610</v>
      </c>
    </row>
    <row r="48" spans="1:5" x14ac:dyDescent="0.2">
      <c r="A48" s="270" t="s">
        <v>697</v>
      </c>
      <c r="B48" s="270">
        <v>2096</v>
      </c>
      <c r="C48" s="270">
        <v>492</v>
      </c>
      <c r="D48" s="15">
        <v>22</v>
      </c>
      <c r="E48" s="9">
        <f t="shared" si="0"/>
        <v>2610</v>
      </c>
    </row>
    <row r="49" spans="1:5" x14ac:dyDescent="0.2">
      <c r="A49" s="12" t="s">
        <v>698</v>
      </c>
      <c r="B49" s="12">
        <v>177</v>
      </c>
      <c r="C49" s="12">
        <v>468</v>
      </c>
      <c r="D49" s="12">
        <v>213</v>
      </c>
      <c r="E49" s="19">
        <f t="shared" si="0"/>
        <v>858</v>
      </c>
    </row>
    <row r="50" spans="1:5" x14ac:dyDescent="0.2">
      <c r="A50" s="270" t="s">
        <v>699</v>
      </c>
      <c r="B50" s="270">
        <v>177</v>
      </c>
      <c r="C50" s="270">
        <v>468</v>
      </c>
      <c r="D50" s="15">
        <v>213</v>
      </c>
      <c r="E50" s="9">
        <f t="shared" si="0"/>
        <v>858</v>
      </c>
    </row>
    <row r="51" spans="1:5" x14ac:dyDescent="0.2">
      <c r="A51" s="15" t="s">
        <v>233</v>
      </c>
      <c r="B51" s="15">
        <v>135889</v>
      </c>
      <c r="C51" s="15">
        <v>116061</v>
      </c>
      <c r="D51" s="15">
        <v>175044</v>
      </c>
      <c r="E51" s="9">
        <f t="shared" si="0"/>
        <v>426994</v>
      </c>
    </row>
    <row r="52" spans="1:5" x14ac:dyDescent="0.2">
      <c r="B52" s="10" t="s">
        <v>1100</v>
      </c>
    </row>
  </sheetData>
  <mergeCells count="1">
    <mergeCell ref="A1:E1"/>
  </mergeCells>
  <pageMargins left="1.2" right="0.7" top="0.75" bottom="0.75" header="0.3" footer="0.3"/>
  <pageSetup paperSize="9" scale="90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workbookViewId="0">
      <pane xSplit="2" ySplit="4" topLeftCell="C32" activePane="bottomRight" state="frozen"/>
      <selection pane="topRight" activeCell="C1" sqref="C1"/>
      <selection pane="bottomLeft" activeCell="A4" sqref="A4"/>
      <selection pane="bottomRight" activeCell="F49" sqref="F49"/>
    </sheetView>
  </sheetViews>
  <sheetFormatPr defaultColWidth="9.140625" defaultRowHeight="15.75" x14ac:dyDescent="0.25"/>
  <cols>
    <col min="1" max="1" width="5.85546875" style="277" bestFit="1" customWidth="1"/>
    <col min="2" max="2" width="34" style="277" bestFit="1" customWidth="1"/>
    <col min="3" max="4" width="13.85546875" style="277" customWidth="1"/>
    <col min="5" max="5" width="13.85546875" style="277" bestFit="1" customWidth="1"/>
    <col min="6" max="16384" width="9.140625" style="277"/>
  </cols>
  <sheetData>
    <row r="1" spans="1:5" ht="22.5" customHeight="1" x14ac:dyDescent="0.25">
      <c r="A1" s="435" t="s">
        <v>703</v>
      </c>
      <c r="B1" s="435"/>
      <c r="C1" s="435"/>
      <c r="D1" s="435"/>
      <c r="E1" s="435"/>
    </row>
    <row r="2" spans="1:5" ht="22.5" customHeight="1" x14ac:dyDescent="0.25">
      <c r="A2" s="278"/>
      <c r="B2" s="278"/>
      <c r="C2" s="278"/>
      <c r="D2" s="278" t="s">
        <v>771</v>
      </c>
      <c r="E2" s="278"/>
    </row>
    <row r="3" spans="1:5" x14ac:dyDescent="0.25">
      <c r="A3" s="271" t="s">
        <v>161</v>
      </c>
      <c r="B3" s="272" t="s">
        <v>281</v>
      </c>
      <c r="C3" s="272" t="s">
        <v>322</v>
      </c>
      <c r="D3" s="272" t="s">
        <v>323</v>
      </c>
      <c r="E3" s="272" t="s">
        <v>0</v>
      </c>
    </row>
    <row r="4" spans="1:5" x14ac:dyDescent="0.25">
      <c r="A4" s="273">
        <v>1</v>
      </c>
      <c r="B4" s="274" t="s">
        <v>52</v>
      </c>
      <c r="C4" s="275">
        <v>43939</v>
      </c>
      <c r="D4" s="275">
        <v>218532</v>
      </c>
      <c r="E4" s="275">
        <f t="shared" ref="E4:E45" si="0">SUM(C4:D4)</f>
        <v>262471</v>
      </c>
    </row>
    <row r="5" spans="1:5" x14ac:dyDescent="0.25">
      <c r="A5" s="273">
        <v>2</v>
      </c>
      <c r="B5" s="274" t="s">
        <v>53</v>
      </c>
      <c r="C5" s="275">
        <v>7868</v>
      </c>
      <c r="D5" s="275">
        <v>32495</v>
      </c>
      <c r="E5" s="275">
        <f t="shared" si="0"/>
        <v>40363</v>
      </c>
    </row>
    <row r="6" spans="1:5" x14ac:dyDescent="0.25">
      <c r="A6" s="273">
        <v>3</v>
      </c>
      <c r="B6" s="274" t="s">
        <v>54</v>
      </c>
      <c r="C6" s="275">
        <v>75896</v>
      </c>
      <c r="D6" s="275">
        <v>223852</v>
      </c>
      <c r="E6" s="275">
        <f t="shared" si="0"/>
        <v>299748</v>
      </c>
    </row>
    <row r="7" spans="1:5" x14ac:dyDescent="0.25">
      <c r="A7" s="273">
        <v>4</v>
      </c>
      <c r="B7" s="274" t="s">
        <v>55</v>
      </c>
      <c r="C7" s="275">
        <v>201254</v>
      </c>
      <c r="D7" s="275">
        <v>710245</v>
      </c>
      <c r="E7" s="275">
        <f t="shared" si="0"/>
        <v>911499</v>
      </c>
    </row>
    <row r="8" spans="1:5" x14ac:dyDescent="0.25">
      <c r="A8" s="273">
        <v>5</v>
      </c>
      <c r="B8" s="274" t="s">
        <v>56</v>
      </c>
      <c r="C8" s="275">
        <v>106448</v>
      </c>
      <c r="D8" s="275">
        <v>254830</v>
      </c>
      <c r="E8" s="275">
        <f t="shared" si="0"/>
        <v>361278</v>
      </c>
    </row>
    <row r="9" spans="1:5" x14ac:dyDescent="0.25">
      <c r="A9" s="273">
        <v>6</v>
      </c>
      <c r="B9" s="274" t="s">
        <v>57</v>
      </c>
      <c r="C9" s="275">
        <v>40699</v>
      </c>
      <c r="D9" s="275">
        <v>93697</v>
      </c>
      <c r="E9" s="275">
        <f t="shared" si="0"/>
        <v>134396</v>
      </c>
    </row>
    <row r="10" spans="1:5" x14ac:dyDescent="0.25">
      <c r="A10" s="273">
        <v>7</v>
      </c>
      <c r="B10" s="274" t="s">
        <v>58</v>
      </c>
      <c r="C10" s="275">
        <v>201290</v>
      </c>
      <c r="D10" s="275">
        <v>720494</v>
      </c>
      <c r="E10" s="275">
        <f t="shared" si="0"/>
        <v>921784</v>
      </c>
    </row>
    <row r="11" spans="1:5" x14ac:dyDescent="0.25">
      <c r="A11" s="273">
        <v>8</v>
      </c>
      <c r="B11" s="274" t="s">
        <v>45</v>
      </c>
      <c r="C11" s="275">
        <v>15435</v>
      </c>
      <c r="D11" s="275">
        <v>38537</v>
      </c>
      <c r="E11" s="275">
        <f t="shared" si="0"/>
        <v>53972</v>
      </c>
    </row>
    <row r="12" spans="1:5" x14ac:dyDescent="0.25">
      <c r="A12" s="273">
        <v>9</v>
      </c>
      <c r="B12" s="274" t="s">
        <v>46</v>
      </c>
      <c r="C12" s="275">
        <v>20769</v>
      </c>
      <c r="D12" s="275">
        <v>70649</v>
      </c>
      <c r="E12" s="275">
        <f t="shared" si="0"/>
        <v>91418</v>
      </c>
    </row>
    <row r="13" spans="1:5" x14ac:dyDescent="0.25">
      <c r="A13" s="273">
        <v>10</v>
      </c>
      <c r="B13" s="274" t="s">
        <v>1054</v>
      </c>
      <c r="C13" s="275">
        <v>17047</v>
      </c>
      <c r="D13" s="275">
        <v>42308</v>
      </c>
      <c r="E13" s="275">
        <f t="shared" si="0"/>
        <v>59355</v>
      </c>
    </row>
    <row r="14" spans="1:5" x14ac:dyDescent="0.25">
      <c r="A14" s="273">
        <v>11</v>
      </c>
      <c r="B14" s="274" t="s">
        <v>59</v>
      </c>
      <c r="C14" s="275">
        <v>5028</v>
      </c>
      <c r="D14" s="275">
        <v>14659</v>
      </c>
      <c r="E14" s="275">
        <f t="shared" si="0"/>
        <v>19687</v>
      </c>
    </row>
    <row r="15" spans="1:5" x14ac:dyDescent="0.25">
      <c r="A15" s="273">
        <v>12</v>
      </c>
      <c r="B15" s="274" t="s">
        <v>60</v>
      </c>
      <c r="C15" s="275">
        <v>8080</v>
      </c>
      <c r="D15" s="275">
        <v>35292</v>
      </c>
      <c r="E15" s="275">
        <f t="shared" si="0"/>
        <v>43372</v>
      </c>
    </row>
    <row r="16" spans="1:5" x14ac:dyDescent="0.25">
      <c r="A16" s="273">
        <v>13</v>
      </c>
      <c r="B16" s="274" t="s">
        <v>79</v>
      </c>
      <c r="C16" s="275">
        <v>22186</v>
      </c>
      <c r="D16" s="275">
        <v>119368</v>
      </c>
      <c r="E16" s="275">
        <f t="shared" si="0"/>
        <v>141554</v>
      </c>
    </row>
    <row r="17" spans="1:5" x14ac:dyDescent="0.25">
      <c r="A17" s="273">
        <v>14</v>
      </c>
      <c r="B17" s="274" t="s">
        <v>191</v>
      </c>
      <c r="C17" s="275">
        <v>8149</v>
      </c>
      <c r="D17" s="275">
        <v>23654</v>
      </c>
      <c r="E17" s="275">
        <f t="shared" si="0"/>
        <v>31803</v>
      </c>
    </row>
    <row r="18" spans="1:5" x14ac:dyDescent="0.25">
      <c r="A18" s="273">
        <v>15</v>
      </c>
      <c r="B18" s="274" t="s">
        <v>61</v>
      </c>
      <c r="C18" s="275">
        <v>67904</v>
      </c>
      <c r="D18" s="275">
        <v>468924</v>
      </c>
      <c r="E18" s="275">
        <f t="shared" si="0"/>
        <v>536828</v>
      </c>
    </row>
    <row r="19" spans="1:5" x14ac:dyDescent="0.25">
      <c r="A19" s="273">
        <v>16</v>
      </c>
      <c r="B19" s="274" t="s">
        <v>67</v>
      </c>
      <c r="C19" s="275">
        <v>494346</v>
      </c>
      <c r="D19" s="275">
        <v>2343174</v>
      </c>
      <c r="E19" s="275">
        <f t="shared" si="0"/>
        <v>2837520</v>
      </c>
    </row>
    <row r="20" spans="1:5" x14ac:dyDescent="0.25">
      <c r="A20" s="273">
        <v>17</v>
      </c>
      <c r="B20" s="274" t="s">
        <v>62</v>
      </c>
      <c r="C20" s="275">
        <v>9420</v>
      </c>
      <c r="D20" s="275">
        <v>27995</v>
      </c>
      <c r="E20" s="275">
        <f t="shared" si="0"/>
        <v>37415</v>
      </c>
    </row>
    <row r="21" spans="1:5" x14ac:dyDescent="0.25">
      <c r="A21" s="273">
        <v>18</v>
      </c>
      <c r="B21" s="274" t="s">
        <v>192</v>
      </c>
      <c r="C21" s="275">
        <v>61744</v>
      </c>
      <c r="D21" s="275">
        <v>143441</v>
      </c>
      <c r="E21" s="275">
        <f t="shared" si="0"/>
        <v>205185</v>
      </c>
    </row>
    <row r="22" spans="1:5" x14ac:dyDescent="0.25">
      <c r="A22" s="273">
        <v>19</v>
      </c>
      <c r="B22" s="274" t="s">
        <v>63</v>
      </c>
      <c r="C22" s="275">
        <v>96017</v>
      </c>
      <c r="D22" s="275">
        <v>335078</v>
      </c>
      <c r="E22" s="275">
        <f t="shared" si="0"/>
        <v>431095</v>
      </c>
    </row>
    <row r="23" spans="1:5" x14ac:dyDescent="0.25">
      <c r="A23" s="273">
        <v>20</v>
      </c>
      <c r="B23" s="274" t="s">
        <v>64</v>
      </c>
      <c r="C23" s="275">
        <v>4950</v>
      </c>
      <c r="D23" s="275">
        <v>12437</v>
      </c>
      <c r="E23" s="275">
        <f t="shared" si="0"/>
        <v>17387</v>
      </c>
    </row>
    <row r="24" spans="1:5" x14ac:dyDescent="0.25">
      <c r="A24" s="273">
        <v>21</v>
      </c>
      <c r="B24" s="274" t="s">
        <v>47</v>
      </c>
      <c r="C24" s="275">
        <v>1948</v>
      </c>
      <c r="D24" s="275">
        <v>4469</v>
      </c>
      <c r="E24" s="275">
        <f t="shared" si="0"/>
        <v>6417</v>
      </c>
    </row>
    <row r="25" spans="1:5" x14ac:dyDescent="0.25">
      <c r="A25" s="273" t="s">
        <v>700</v>
      </c>
      <c r="B25" s="272" t="s">
        <v>701</v>
      </c>
      <c r="C25" s="276">
        <f>SUM(C4:C24)</f>
        <v>1510417</v>
      </c>
      <c r="D25" s="276">
        <f>SUM(D4:D24)</f>
        <v>5934130</v>
      </c>
      <c r="E25" s="276">
        <f t="shared" si="0"/>
        <v>7444547</v>
      </c>
    </row>
    <row r="26" spans="1:5" x14ac:dyDescent="0.25">
      <c r="A26" s="273">
        <v>22</v>
      </c>
      <c r="B26" s="274" t="s">
        <v>44</v>
      </c>
      <c r="C26" s="275">
        <v>7589</v>
      </c>
      <c r="D26" s="275">
        <v>21661</v>
      </c>
      <c r="E26" s="275">
        <f t="shared" si="0"/>
        <v>29250</v>
      </c>
    </row>
    <row r="27" spans="1:5" x14ac:dyDescent="0.25">
      <c r="A27" s="273">
        <v>23</v>
      </c>
      <c r="B27" s="274" t="s">
        <v>48</v>
      </c>
      <c r="C27" s="275">
        <v>208</v>
      </c>
      <c r="D27" s="275">
        <v>398</v>
      </c>
      <c r="E27" s="275">
        <f t="shared" si="0"/>
        <v>606</v>
      </c>
    </row>
    <row r="28" spans="1:5" x14ac:dyDescent="0.25">
      <c r="A28" s="273">
        <v>24</v>
      </c>
      <c r="B28" s="274" t="s">
        <v>197</v>
      </c>
      <c r="C28" s="275">
        <v>606</v>
      </c>
      <c r="D28" s="275">
        <v>1073</v>
      </c>
      <c r="E28" s="275">
        <f t="shared" si="0"/>
        <v>1679</v>
      </c>
    </row>
    <row r="29" spans="1:5" x14ac:dyDescent="0.25">
      <c r="A29" s="273">
        <v>25</v>
      </c>
      <c r="B29" s="274" t="s">
        <v>68</v>
      </c>
      <c r="C29" s="275">
        <v>32448</v>
      </c>
      <c r="D29" s="275">
        <v>68690</v>
      </c>
      <c r="E29" s="275">
        <f t="shared" si="0"/>
        <v>101138</v>
      </c>
    </row>
    <row r="30" spans="1:5" x14ac:dyDescent="0.25">
      <c r="A30" s="273">
        <v>26</v>
      </c>
      <c r="B30" s="274" t="s">
        <v>69</v>
      </c>
      <c r="C30" s="275">
        <v>6252</v>
      </c>
      <c r="D30" s="275">
        <v>96734</v>
      </c>
      <c r="E30" s="275">
        <f t="shared" si="0"/>
        <v>102986</v>
      </c>
    </row>
    <row r="31" spans="1:5" x14ac:dyDescent="0.25">
      <c r="A31" s="273">
        <v>27</v>
      </c>
      <c r="B31" s="274" t="s">
        <v>198</v>
      </c>
      <c r="C31" s="275">
        <v>1019</v>
      </c>
      <c r="D31" s="275">
        <v>6146</v>
      </c>
      <c r="E31" s="275">
        <f t="shared" si="0"/>
        <v>7165</v>
      </c>
    </row>
    <row r="32" spans="1:5" x14ac:dyDescent="0.25">
      <c r="A32" s="273">
        <v>28</v>
      </c>
      <c r="B32" s="274" t="s">
        <v>200</v>
      </c>
      <c r="C32" s="275">
        <v>19</v>
      </c>
      <c r="D32" s="275">
        <v>50</v>
      </c>
      <c r="E32" s="275">
        <f t="shared" si="0"/>
        <v>69</v>
      </c>
    </row>
    <row r="33" spans="1:5" x14ac:dyDescent="0.25">
      <c r="A33" s="273">
        <v>29</v>
      </c>
      <c r="B33" s="274" t="s">
        <v>201</v>
      </c>
      <c r="C33" s="275">
        <v>462</v>
      </c>
      <c r="D33" s="275">
        <v>525</v>
      </c>
      <c r="E33" s="275">
        <f t="shared" si="0"/>
        <v>987</v>
      </c>
    </row>
    <row r="34" spans="1:5" x14ac:dyDescent="0.25">
      <c r="A34" s="273">
        <v>30</v>
      </c>
      <c r="B34" s="274" t="s">
        <v>70</v>
      </c>
      <c r="C34" s="275">
        <v>1436</v>
      </c>
      <c r="D34" s="275">
        <v>2161</v>
      </c>
      <c r="E34" s="275">
        <f t="shared" si="0"/>
        <v>3597</v>
      </c>
    </row>
    <row r="35" spans="1:5" x14ac:dyDescent="0.25">
      <c r="A35" s="273">
        <v>31</v>
      </c>
      <c r="B35" s="274" t="s">
        <v>203</v>
      </c>
      <c r="C35" s="275">
        <v>0</v>
      </c>
      <c r="D35" s="275">
        <v>0</v>
      </c>
      <c r="E35" s="275">
        <f t="shared" si="0"/>
        <v>0</v>
      </c>
    </row>
    <row r="36" spans="1:5" x14ac:dyDescent="0.25">
      <c r="A36" s="273">
        <v>32</v>
      </c>
      <c r="B36" s="274" t="s">
        <v>204</v>
      </c>
      <c r="C36" s="275">
        <v>296</v>
      </c>
      <c r="D36" s="275">
        <v>627</v>
      </c>
      <c r="E36" s="275">
        <f t="shared" si="0"/>
        <v>923</v>
      </c>
    </row>
    <row r="37" spans="1:5" x14ac:dyDescent="0.25">
      <c r="A37" s="273">
        <v>33</v>
      </c>
      <c r="B37" s="274" t="s">
        <v>205</v>
      </c>
      <c r="C37" s="275">
        <v>250</v>
      </c>
      <c r="D37" s="275">
        <v>220</v>
      </c>
      <c r="E37" s="275">
        <f t="shared" si="0"/>
        <v>470</v>
      </c>
    </row>
    <row r="38" spans="1:5" x14ac:dyDescent="0.25">
      <c r="A38" s="273">
        <v>34</v>
      </c>
      <c r="B38" s="274" t="s">
        <v>73</v>
      </c>
      <c r="C38" s="275">
        <v>370</v>
      </c>
      <c r="D38" s="275">
        <v>516</v>
      </c>
      <c r="E38" s="275">
        <f t="shared" si="0"/>
        <v>886</v>
      </c>
    </row>
    <row r="39" spans="1:5" x14ac:dyDescent="0.25">
      <c r="A39" s="273" t="s">
        <v>700</v>
      </c>
      <c r="B39" s="272" t="s">
        <v>298</v>
      </c>
      <c r="C39" s="276">
        <f>SUM(C26:C38)</f>
        <v>50955</v>
      </c>
      <c r="D39" s="276">
        <f>SUM(D26:D38)</f>
        <v>198801</v>
      </c>
      <c r="E39" s="276">
        <f t="shared" si="0"/>
        <v>249756</v>
      </c>
    </row>
    <row r="40" spans="1:5" x14ac:dyDescent="0.25">
      <c r="A40" s="273">
        <v>35</v>
      </c>
      <c r="B40" s="274" t="s">
        <v>43</v>
      </c>
      <c r="C40" s="275">
        <v>93689</v>
      </c>
      <c r="D40" s="275">
        <v>364922</v>
      </c>
      <c r="E40" s="275">
        <f t="shared" si="0"/>
        <v>458611</v>
      </c>
    </row>
    <row r="41" spans="1:5" x14ac:dyDescent="0.25">
      <c r="A41" s="273">
        <v>36</v>
      </c>
      <c r="B41" s="274" t="s">
        <v>207</v>
      </c>
      <c r="C41" s="275">
        <v>31952</v>
      </c>
      <c r="D41" s="275">
        <v>428623</v>
      </c>
      <c r="E41" s="275">
        <f t="shared" si="0"/>
        <v>460575</v>
      </c>
    </row>
    <row r="42" spans="1:5" x14ac:dyDescent="0.25">
      <c r="A42" s="273">
        <v>37</v>
      </c>
      <c r="B42" s="274" t="s">
        <v>49</v>
      </c>
      <c r="C42" s="275">
        <v>57959</v>
      </c>
      <c r="D42" s="275">
        <v>399746</v>
      </c>
      <c r="E42" s="275">
        <f t="shared" si="0"/>
        <v>457705</v>
      </c>
    </row>
    <row r="43" spans="1:5" x14ac:dyDescent="0.25">
      <c r="A43" s="273" t="s">
        <v>700</v>
      </c>
      <c r="B43" s="272" t="s">
        <v>702</v>
      </c>
      <c r="C43" s="276">
        <f>SUM(C40:C42)</f>
        <v>183600</v>
      </c>
      <c r="D43" s="276">
        <f>SUM(D40:D42)</f>
        <v>1193291</v>
      </c>
      <c r="E43" s="276">
        <f t="shared" si="0"/>
        <v>1376891</v>
      </c>
    </row>
    <row r="44" spans="1:5" x14ac:dyDescent="0.25">
      <c r="A44" s="273">
        <v>38</v>
      </c>
      <c r="B44" s="274" t="s">
        <v>232</v>
      </c>
      <c r="C44" s="275">
        <v>101172</v>
      </c>
      <c r="D44" s="275">
        <v>590331</v>
      </c>
      <c r="E44" s="275">
        <f t="shared" si="0"/>
        <v>691503</v>
      </c>
    </row>
    <row r="45" spans="1:5" x14ac:dyDescent="0.25">
      <c r="A45" s="273" t="s">
        <v>700</v>
      </c>
      <c r="B45" s="272" t="s">
        <v>301</v>
      </c>
      <c r="C45" s="276">
        <v>101172</v>
      </c>
      <c r="D45" s="276">
        <v>590331</v>
      </c>
      <c r="E45" s="276">
        <f t="shared" si="0"/>
        <v>691503</v>
      </c>
    </row>
    <row r="46" spans="1:5" x14ac:dyDescent="0.25">
      <c r="A46" s="273" t="s">
        <v>700</v>
      </c>
      <c r="B46" s="272" t="s">
        <v>233</v>
      </c>
      <c r="C46" s="276">
        <f>C45+C43+C39+C25</f>
        <v>1846144</v>
      </c>
      <c r="D46" s="276">
        <f t="shared" ref="D46:E46" si="1">D45+D43+D39+D25</f>
        <v>7916553</v>
      </c>
      <c r="E46" s="276">
        <f t="shared" si="1"/>
        <v>9762697</v>
      </c>
    </row>
    <row r="47" spans="1:5" x14ac:dyDescent="0.25">
      <c r="C47" s="279" t="s">
        <v>1101</v>
      </c>
    </row>
  </sheetData>
  <mergeCells count="1">
    <mergeCell ref="A1:E1"/>
  </mergeCells>
  <pageMargins left="1.2" right="0.7" top="0.75" bottom="0.75" header="0.3" footer="0.3"/>
  <pageSetup paperSize="9" scale="95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I56" sqref="I56"/>
    </sheetView>
  </sheetViews>
  <sheetFormatPr defaultColWidth="9.140625" defaultRowHeight="12.75" x14ac:dyDescent="0.2"/>
  <cols>
    <col min="1" max="1" width="4.85546875" style="256" customWidth="1"/>
    <col min="2" max="2" width="15.5703125" style="256" customWidth="1"/>
    <col min="3" max="3" width="9.140625" style="256"/>
    <col min="4" max="4" width="9.140625" style="256" customWidth="1"/>
    <col min="5" max="5" width="9.140625" style="256"/>
    <col min="6" max="6" width="10" style="256" customWidth="1"/>
    <col min="7" max="8" width="6.140625" style="256" customWidth="1"/>
    <col min="9" max="9" width="5.140625" style="256" customWidth="1"/>
    <col min="10" max="11" width="5.85546875" style="256" customWidth="1"/>
    <col min="12" max="12" width="7" style="256" customWidth="1"/>
    <col min="13" max="14" width="8" style="256" customWidth="1"/>
    <col min="15" max="15" width="8.85546875" style="256" customWidth="1"/>
    <col min="16" max="16" width="5.85546875" style="256" customWidth="1"/>
    <col min="17" max="17" width="6.42578125" style="256" customWidth="1"/>
    <col min="18" max="18" width="6.140625" style="256" customWidth="1"/>
    <col min="19" max="19" width="0.140625" style="256" customWidth="1"/>
    <col min="20" max="16384" width="9.140625" style="256"/>
  </cols>
  <sheetData>
    <row r="1" spans="1:19" ht="23.25" customHeight="1" x14ac:dyDescent="0.2">
      <c r="A1" s="450" t="s">
        <v>1048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2"/>
    </row>
    <row r="2" spans="1:19" ht="33" customHeight="1" x14ac:dyDescent="0.2">
      <c r="A2" s="257" t="s">
        <v>336</v>
      </c>
      <c r="B2" s="257" t="s">
        <v>337</v>
      </c>
      <c r="C2" s="549" t="s">
        <v>338</v>
      </c>
      <c r="D2" s="550"/>
      <c r="E2" s="551" t="s">
        <v>1047</v>
      </c>
      <c r="F2" s="552"/>
      <c r="G2" s="552"/>
      <c r="H2" s="552"/>
      <c r="I2" s="552"/>
      <c r="J2" s="552"/>
      <c r="K2" s="552"/>
      <c r="L2" s="553"/>
      <c r="M2" s="551" t="s">
        <v>339</v>
      </c>
      <c r="N2" s="552"/>
      <c r="O2" s="552"/>
      <c r="P2" s="552"/>
      <c r="Q2" s="552"/>
      <c r="R2" s="552"/>
      <c r="S2" s="553"/>
    </row>
    <row r="3" spans="1:19" ht="36" x14ac:dyDescent="0.2">
      <c r="A3" s="258"/>
      <c r="B3" s="258"/>
      <c r="C3" s="259" t="s">
        <v>340</v>
      </c>
      <c r="D3" s="259" t="s">
        <v>341</v>
      </c>
      <c r="E3" s="257" t="s">
        <v>342</v>
      </c>
      <c r="F3" s="259" t="s">
        <v>343</v>
      </c>
      <c r="G3" s="257" t="s">
        <v>344</v>
      </c>
      <c r="H3" s="257" t="s">
        <v>345</v>
      </c>
      <c r="I3" s="257" t="s">
        <v>326</v>
      </c>
      <c r="J3" s="257" t="s">
        <v>327</v>
      </c>
      <c r="K3" s="257" t="s">
        <v>346</v>
      </c>
      <c r="L3" s="257" t="s">
        <v>347</v>
      </c>
      <c r="M3" s="257" t="s">
        <v>340</v>
      </c>
      <c r="N3" s="259" t="s">
        <v>348</v>
      </c>
      <c r="O3" s="259" t="s">
        <v>349</v>
      </c>
      <c r="P3" s="257" t="s">
        <v>350</v>
      </c>
      <c r="Q3" s="257" t="s">
        <v>351</v>
      </c>
      <c r="R3" s="257" t="s">
        <v>352</v>
      </c>
      <c r="S3" s="260"/>
    </row>
    <row r="4" spans="1:19" x14ac:dyDescent="0.2">
      <c r="A4" s="261">
        <v>1</v>
      </c>
      <c r="B4" s="262" t="s">
        <v>353</v>
      </c>
      <c r="C4" s="263">
        <v>25</v>
      </c>
      <c r="D4" s="263">
        <v>750</v>
      </c>
      <c r="E4" s="263" t="s">
        <v>369</v>
      </c>
      <c r="F4" s="263" t="s">
        <v>776</v>
      </c>
      <c r="G4" s="263" t="s">
        <v>777</v>
      </c>
      <c r="H4" s="263" t="s">
        <v>778</v>
      </c>
      <c r="I4" s="263" t="s">
        <v>436</v>
      </c>
      <c r="J4" s="263" t="s">
        <v>484</v>
      </c>
      <c r="K4" s="263" t="s">
        <v>570</v>
      </c>
      <c r="L4" s="263" t="s">
        <v>361</v>
      </c>
      <c r="M4" s="263" t="s">
        <v>779</v>
      </c>
      <c r="N4" s="263" t="s">
        <v>780</v>
      </c>
      <c r="O4" s="263" t="s">
        <v>781</v>
      </c>
      <c r="P4" s="263" t="s">
        <v>782</v>
      </c>
      <c r="Q4" s="263" t="s">
        <v>783</v>
      </c>
      <c r="R4" s="263" t="s">
        <v>363</v>
      </c>
    </row>
    <row r="5" spans="1:19" x14ac:dyDescent="0.2">
      <c r="A5" s="261">
        <v>2</v>
      </c>
      <c r="B5" s="262" t="s">
        <v>364</v>
      </c>
      <c r="C5" s="263">
        <v>28</v>
      </c>
      <c r="D5" s="263">
        <v>700</v>
      </c>
      <c r="E5" s="263" t="s">
        <v>381</v>
      </c>
      <c r="F5" s="263" t="s">
        <v>784</v>
      </c>
      <c r="G5" s="263" t="s">
        <v>785</v>
      </c>
      <c r="H5" s="263" t="s">
        <v>468</v>
      </c>
      <c r="I5" s="263" t="s">
        <v>455</v>
      </c>
      <c r="J5" s="263" t="s">
        <v>525</v>
      </c>
      <c r="K5" s="263" t="s">
        <v>436</v>
      </c>
      <c r="L5" s="263" t="s">
        <v>359</v>
      </c>
      <c r="M5" s="263" t="s">
        <v>499</v>
      </c>
      <c r="N5" s="263" t="s">
        <v>786</v>
      </c>
      <c r="O5" s="263" t="s">
        <v>787</v>
      </c>
      <c r="P5" s="263" t="s">
        <v>788</v>
      </c>
      <c r="Q5" s="263" t="s">
        <v>371</v>
      </c>
      <c r="R5" s="263" t="s">
        <v>372</v>
      </c>
    </row>
    <row r="6" spans="1:19" x14ac:dyDescent="0.2">
      <c r="A6" s="261">
        <v>3</v>
      </c>
      <c r="B6" s="262" t="s">
        <v>373</v>
      </c>
      <c r="C6" s="263">
        <v>25</v>
      </c>
      <c r="D6" s="263">
        <v>750</v>
      </c>
      <c r="E6" s="263" t="s">
        <v>374</v>
      </c>
      <c r="F6" s="263" t="s">
        <v>375</v>
      </c>
      <c r="G6" s="263" t="s">
        <v>376</v>
      </c>
      <c r="H6" s="263" t="s">
        <v>377</v>
      </c>
      <c r="I6" s="263" t="s">
        <v>378</v>
      </c>
      <c r="J6" s="263" t="s">
        <v>379</v>
      </c>
      <c r="K6" s="263" t="s">
        <v>380</v>
      </c>
      <c r="L6" s="263" t="s">
        <v>381</v>
      </c>
      <c r="M6" s="263" t="s">
        <v>382</v>
      </c>
      <c r="N6" s="263" t="s">
        <v>383</v>
      </c>
      <c r="O6" s="263" t="s">
        <v>789</v>
      </c>
      <c r="P6" s="263" t="s">
        <v>790</v>
      </c>
      <c r="Q6" s="263" t="s">
        <v>791</v>
      </c>
      <c r="R6" s="263" t="s">
        <v>596</v>
      </c>
    </row>
    <row r="7" spans="1:19" x14ac:dyDescent="0.2">
      <c r="A7" s="261">
        <v>4</v>
      </c>
      <c r="B7" s="262" t="s">
        <v>386</v>
      </c>
      <c r="C7" s="263">
        <v>25</v>
      </c>
      <c r="D7" s="263">
        <v>750</v>
      </c>
      <c r="E7" s="263" t="s">
        <v>453</v>
      </c>
      <c r="F7" s="263" t="s">
        <v>792</v>
      </c>
      <c r="G7" s="263" t="s">
        <v>793</v>
      </c>
      <c r="H7" s="263" t="s">
        <v>532</v>
      </c>
      <c r="I7" s="263" t="s">
        <v>794</v>
      </c>
      <c r="J7" s="263" t="s">
        <v>526</v>
      </c>
      <c r="K7" s="263" t="s">
        <v>417</v>
      </c>
      <c r="L7" s="263" t="s">
        <v>394</v>
      </c>
      <c r="M7" s="263" t="s">
        <v>494</v>
      </c>
      <c r="N7" s="263" t="s">
        <v>795</v>
      </c>
      <c r="O7" s="263" t="s">
        <v>796</v>
      </c>
      <c r="P7" s="263" t="s">
        <v>797</v>
      </c>
      <c r="Q7" s="263" t="s">
        <v>798</v>
      </c>
      <c r="R7" s="263" t="s">
        <v>358</v>
      </c>
    </row>
    <row r="8" spans="1:19" x14ac:dyDescent="0.2">
      <c r="A8" s="261">
        <v>5</v>
      </c>
      <c r="B8" s="262" t="s">
        <v>397</v>
      </c>
      <c r="C8" s="263">
        <v>0</v>
      </c>
      <c r="D8" s="263">
        <v>0</v>
      </c>
      <c r="E8" s="263">
        <v>0</v>
      </c>
      <c r="F8" s="263">
        <v>0</v>
      </c>
      <c r="G8" s="263">
        <v>0</v>
      </c>
      <c r="H8" s="263">
        <v>0</v>
      </c>
      <c r="I8" s="263">
        <v>0</v>
      </c>
      <c r="J8" s="263">
        <v>0</v>
      </c>
      <c r="K8" s="263">
        <v>0</v>
      </c>
      <c r="L8" s="263">
        <v>0</v>
      </c>
      <c r="M8" s="263" t="s">
        <v>398</v>
      </c>
      <c r="N8" s="263" t="s">
        <v>399</v>
      </c>
      <c r="O8" s="263" t="s">
        <v>400</v>
      </c>
      <c r="P8" s="263" t="s">
        <v>401</v>
      </c>
      <c r="Q8" s="263" t="s">
        <v>402</v>
      </c>
      <c r="R8" s="263" t="s">
        <v>403</v>
      </c>
    </row>
    <row r="9" spans="1:19" x14ac:dyDescent="0.2">
      <c r="A9" s="261">
        <v>6</v>
      </c>
      <c r="B9" s="262" t="s">
        <v>404</v>
      </c>
      <c r="C9" s="263">
        <v>25</v>
      </c>
      <c r="D9" s="263">
        <v>755</v>
      </c>
      <c r="E9" s="263" t="s">
        <v>369</v>
      </c>
      <c r="F9" s="263" t="s">
        <v>799</v>
      </c>
      <c r="G9" s="263" t="s">
        <v>800</v>
      </c>
      <c r="H9" s="263" t="s">
        <v>421</v>
      </c>
      <c r="I9" s="263" t="s">
        <v>801</v>
      </c>
      <c r="J9" s="263" t="s">
        <v>520</v>
      </c>
      <c r="K9" s="263" t="s">
        <v>802</v>
      </c>
      <c r="L9" s="263" t="s">
        <v>410</v>
      </c>
      <c r="M9" s="263" t="s">
        <v>444</v>
      </c>
      <c r="N9" s="263" t="s">
        <v>803</v>
      </c>
      <c r="O9" s="263" t="s">
        <v>548</v>
      </c>
      <c r="P9" s="263" t="s">
        <v>804</v>
      </c>
      <c r="Q9" s="263" t="s">
        <v>805</v>
      </c>
      <c r="R9" s="263" t="s">
        <v>362</v>
      </c>
    </row>
    <row r="10" spans="1:19" x14ac:dyDescent="0.2">
      <c r="A10" s="261">
        <v>7</v>
      </c>
      <c r="B10" s="262" t="s">
        <v>411</v>
      </c>
      <c r="C10" s="263">
        <v>23</v>
      </c>
      <c r="D10" s="263">
        <v>660</v>
      </c>
      <c r="E10" s="263" t="s">
        <v>447</v>
      </c>
      <c r="F10" s="263" t="s">
        <v>806</v>
      </c>
      <c r="G10" s="263" t="s">
        <v>804</v>
      </c>
      <c r="H10" s="263" t="s">
        <v>412</v>
      </c>
      <c r="I10" s="263" t="s">
        <v>807</v>
      </c>
      <c r="J10" s="263" t="s">
        <v>374</v>
      </c>
      <c r="K10" s="263" t="s">
        <v>619</v>
      </c>
      <c r="L10" s="263" t="s">
        <v>605</v>
      </c>
      <c r="M10" s="263" t="s">
        <v>808</v>
      </c>
      <c r="N10" s="263" t="s">
        <v>809</v>
      </c>
      <c r="O10" s="263" t="s">
        <v>810</v>
      </c>
      <c r="P10" s="263" t="s">
        <v>811</v>
      </c>
      <c r="Q10" s="263" t="s">
        <v>812</v>
      </c>
      <c r="R10" s="263" t="s">
        <v>379</v>
      </c>
    </row>
    <row r="11" spans="1:19" x14ac:dyDescent="0.2">
      <c r="A11" s="261">
        <v>8</v>
      </c>
      <c r="B11" s="262" t="s">
        <v>416</v>
      </c>
      <c r="C11" s="263">
        <v>25</v>
      </c>
      <c r="D11" s="263">
        <v>750</v>
      </c>
      <c r="E11" s="263" t="s">
        <v>369</v>
      </c>
      <c r="F11" s="263" t="s">
        <v>434</v>
      </c>
      <c r="G11" s="263" t="s">
        <v>479</v>
      </c>
      <c r="H11" s="263" t="s">
        <v>611</v>
      </c>
      <c r="I11" s="263" t="s">
        <v>391</v>
      </c>
      <c r="J11" s="263" t="s">
        <v>537</v>
      </c>
      <c r="K11" s="263" t="s">
        <v>492</v>
      </c>
      <c r="L11" s="263" t="s">
        <v>512</v>
      </c>
      <c r="M11" s="263" t="s">
        <v>483</v>
      </c>
      <c r="N11" s="263" t="s">
        <v>813</v>
      </c>
      <c r="O11" s="263" t="s">
        <v>814</v>
      </c>
      <c r="P11" s="263" t="s">
        <v>815</v>
      </c>
      <c r="Q11" s="263" t="s">
        <v>816</v>
      </c>
      <c r="R11" s="263" t="s">
        <v>387</v>
      </c>
    </row>
    <row r="12" spans="1:19" x14ac:dyDescent="0.2">
      <c r="A12" s="261">
        <v>9</v>
      </c>
      <c r="B12" s="262" t="s">
        <v>420</v>
      </c>
      <c r="C12" s="263">
        <v>25</v>
      </c>
      <c r="D12" s="263">
        <v>750</v>
      </c>
      <c r="E12" s="263" t="s">
        <v>372</v>
      </c>
      <c r="F12" s="263" t="s">
        <v>817</v>
      </c>
      <c r="G12" s="263" t="s">
        <v>818</v>
      </c>
      <c r="H12" s="263" t="s">
        <v>585</v>
      </c>
      <c r="I12" s="263" t="s">
        <v>581</v>
      </c>
      <c r="J12" s="263" t="s">
        <v>363</v>
      </c>
      <c r="K12" s="263" t="s">
        <v>551</v>
      </c>
      <c r="L12" s="263" t="s">
        <v>408</v>
      </c>
      <c r="M12" s="263" t="s">
        <v>819</v>
      </c>
      <c r="N12" s="263" t="s">
        <v>820</v>
      </c>
      <c r="O12" s="263" t="s">
        <v>384</v>
      </c>
      <c r="P12" s="263" t="s">
        <v>821</v>
      </c>
      <c r="Q12" s="263" t="s">
        <v>822</v>
      </c>
      <c r="R12" s="263" t="s">
        <v>357</v>
      </c>
    </row>
    <row r="13" spans="1:19" x14ac:dyDescent="0.2">
      <c r="A13" s="261">
        <v>10</v>
      </c>
      <c r="B13" s="262" t="s">
        <v>425</v>
      </c>
      <c r="C13" s="263">
        <v>25</v>
      </c>
      <c r="D13" s="263">
        <v>750</v>
      </c>
      <c r="E13" s="263" t="s">
        <v>433</v>
      </c>
      <c r="F13" s="263" t="s">
        <v>823</v>
      </c>
      <c r="G13" s="263" t="s">
        <v>583</v>
      </c>
      <c r="H13" s="263" t="s">
        <v>824</v>
      </c>
      <c r="I13" s="263" t="s">
        <v>801</v>
      </c>
      <c r="J13" s="263" t="s">
        <v>535</v>
      </c>
      <c r="K13" s="263" t="s">
        <v>535</v>
      </c>
      <c r="L13" s="263" t="s">
        <v>450</v>
      </c>
      <c r="M13" s="263" t="s">
        <v>825</v>
      </c>
      <c r="N13" s="263" t="s">
        <v>826</v>
      </c>
      <c r="O13" s="263" t="s">
        <v>827</v>
      </c>
      <c r="P13" s="263" t="s">
        <v>828</v>
      </c>
      <c r="Q13" s="263" t="s">
        <v>829</v>
      </c>
      <c r="R13" s="263" t="s">
        <v>457</v>
      </c>
    </row>
    <row r="14" spans="1:19" x14ac:dyDescent="0.2">
      <c r="A14" s="261">
        <v>11</v>
      </c>
      <c r="B14" s="262" t="s">
        <v>428</v>
      </c>
      <c r="C14" s="263">
        <v>26</v>
      </c>
      <c r="D14" s="263">
        <v>700</v>
      </c>
      <c r="E14" s="263" t="s">
        <v>470</v>
      </c>
      <c r="F14" s="263" t="s">
        <v>830</v>
      </c>
      <c r="G14" s="263" t="s">
        <v>831</v>
      </c>
      <c r="H14" s="263" t="s">
        <v>832</v>
      </c>
      <c r="I14" s="263" t="s">
        <v>409</v>
      </c>
      <c r="J14" s="263" t="s">
        <v>429</v>
      </c>
      <c r="K14" s="263" t="s">
        <v>539</v>
      </c>
      <c r="L14" s="263" t="s">
        <v>432</v>
      </c>
      <c r="M14" s="263" t="s">
        <v>497</v>
      </c>
      <c r="N14" s="263" t="s">
        <v>833</v>
      </c>
      <c r="O14" s="263" t="s">
        <v>834</v>
      </c>
      <c r="P14" s="263" t="s">
        <v>835</v>
      </c>
      <c r="Q14" s="263" t="s">
        <v>836</v>
      </c>
      <c r="R14" s="263" t="s">
        <v>392</v>
      </c>
    </row>
    <row r="15" spans="1:19" x14ac:dyDescent="0.2">
      <c r="A15" s="261">
        <v>12</v>
      </c>
      <c r="B15" s="262" t="s">
        <v>435</v>
      </c>
      <c r="C15" s="263">
        <v>23</v>
      </c>
      <c r="D15" s="263">
        <v>550</v>
      </c>
      <c r="E15" s="263" t="s">
        <v>381</v>
      </c>
      <c r="F15" s="263" t="s">
        <v>837</v>
      </c>
      <c r="G15" s="263" t="s">
        <v>838</v>
      </c>
      <c r="H15" s="263" t="s">
        <v>363</v>
      </c>
      <c r="I15" s="263" t="s">
        <v>599</v>
      </c>
      <c r="J15" s="263" t="s">
        <v>437</v>
      </c>
      <c r="K15" s="263" t="s">
        <v>579</v>
      </c>
      <c r="L15" s="263" t="s">
        <v>801</v>
      </c>
      <c r="M15" s="263" t="s">
        <v>839</v>
      </c>
      <c r="N15" s="263" t="s">
        <v>786</v>
      </c>
      <c r="O15" s="263" t="s">
        <v>840</v>
      </c>
      <c r="P15" s="263" t="s">
        <v>440</v>
      </c>
      <c r="Q15" s="263" t="s">
        <v>841</v>
      </c>
      <c r="R15" s="263" t="s">
        <v>385</v>
      </c>
    </row>
    <row r="16" spans="1:19" x14ac:dyDescent="0.2">
      <c r="A16" s="261">
        <v>13</v>
      </c>
      <c r="B16" s="262" t="s">
        <v>441</v>
      </c>
      <c r="C16" s="263">
        <v>18</v>
      </c>
      <c r="D16" s="263">
        <v>630</v>
      </c>
      <c r="E16" s="263" t="s">
        <v>369</v>
      </c>
      <c r="F16" s="263" t="s">
        <v>842</v>
      </c>
      <c r="G16" s="263" t="s">
        <v>843</v>
      </c>
      <c r="H16" s="263" t="s">
        <v>844</v>
      </c>
      <c r="I16" s="263" t="s">
        <v>845</v>
      </c>
      <c r="J16" s="263" t="s">
        <v>372</v>
      </c>
      <c r="K16" s="263" t="s">
        <v>547</v>
      </c>
      <c r="L16" s="263" t="s">
        <v>410</v>
      </c>
      <c r="M16" s="263" t="s">
        <v>414</v>
      </c>
      <c r="N16" s="263" t="s">
        <v>846</v>
      </c>
      <c r="O16" s="263" t="s">
        <v>847</v>
      </c>
      <c r="P16" s="263" t="s">
        <v>848</v>
      </c>
      <c r="Q16" s="263" t="s">
        <v>849</v>
      </c>
      <c r="R16" s="263" t="s">
        <v>850</v>
      </c>
    </row>
    <row r="17" spans="1:18" x14ac:dyDescent="0.2">
      <c r="A17" s="261">
        <v>14</v>
      </c>
      <c r="B17" s="262" t="s">
        <v>446</v>
      </c>
      <c r="C17" s="263">
        <v>25</v>
      </c>
      <c r="D17" s="263">
        <v>750</v>
      </c>
      <c r="E17" s="263" t="s">
        <v>470</v>
      </c>
      <c r="F17" s="263" t="s">
        <v>544</v>
      </c>
      <c r="G17" s="263" t="s">
        <v>851</v>
      </c>
      <c r="H17" s="263" t="s">
        <v>599</v>
      </c>
      <c r="I17" s="263" t="s">
        <v>802</v>
      </c>
      <c r="J17" s="263" t="s">
        <v>449</v>
      </c>
      <c r="K17" s="263" t="s">
        <v>579</v>
      </c>
      <c r="L17" s="263" t="s">
        <v>419</v>
      </c>
      <c r="M17" s="263" t="s">
        <v>393</v>
      </c>
      <c r="N17" s="263" t="s">
        <v>852</v>
      </c>
      <c r="O17" s="263" t="s">
        <v>853</v>
      </c>
      <c r="P17" s="263" t="s">
        <v>854</v>
      </c>
      <c r="Q17" s="263" t="s">
        <v>855</v>
      </c>
      <c r="R17" s="263" t="s">
        <v>359</v>
      </c>
    </row>
    <row r="18" spans="1:18" x14ac:dyDescent="0.2">
      <c r="A18" s="261">
        <v>15</v>
      </c>
      <c r="B18" s="262" t="s">
        <v>452</v>
      </c>
      <c r="C18" s="263">
        <v>25</v>
      </c>
      <c r="D18" s="263">
        <v>750</v>
      </c>
      <c r="E18" s="263" t="s">
        <v>429</v>
      </c>
      <c r="F18" s="263" t="s">
        <v>856</v>
      </c>
      <c r="G18" s="263" t="s">
        <v>857</v>
      </c>
      <c r="H18" s="263" t="s">
        <v>455</v>
      </c>
      <c r="I18" s="263" t="s">
        <v>423</v>
      </c>
      <c r="J18" s="263" t="s">
        <v>422</v>
      </c>
      <c r="K18" s="263" t="s">
        <v>858</v>
      </c>
      <c r="L18" s="263" t="s">
        <v>859</v>
      </c>
      <c r="M18" s="263" t="s">
        <v>462</v>
      </c>
      <c r="N18" s="263" t="s">
        <v>860</v>
      </c>
      <c r="O18" s="263" t="s">
        <v>861</v>
      </c>
      <c r="P18" s="263" t="s">
        <v>862</v>
      </c>
      <c r="Q18" s="263" t="s">
        <v>863</v>
      </c>
      <c r="R18" s="263" t="s">
        <v>424</v>
      </c>
    </row>
    <row r="19" spans="1:18" x14ac:dyDescent="0.2">
      <c r="A19" s="261">
        <v>16</v>
      </c>
      <c r="B19" s="262" t="s">
        <v>459</v>
      </c>
      <c r="C19" s="263">
        <v>30</v>
      </c>
      <c r="D19" s="263">
        <v>750</v>
      </c>
      <c r="E19" s="263" t="s">
        <v>381</v>
      </c>
      <c r="F19" s="263" t="s">
        <v>864</v>
      </c>
      <c r="G19" s="263" t="s">
        <v>865</v>
      </c>
      <c r="H19" s="263" t="s">
        <v>801</v>
      </c>
      <c r="I19" s="263" t="s">
        <v>574</v>
      </c>
      <c r="J19" s="263" t="s">
        <v>866</v>
      </c>
      <c r="K19" s="263" t="s">
        <v>867</v>
      </c>
      <c r="L19" s="263" t="s">
        <v>421</v>
      </c>
      <c r="M19" s="263" t="s">
        <v>478</v>
      </c>
      <c r="N19" s="263" t="s">
        <v>868</v>
      </c>
      <c r="O19" s="263" t="s">
        <v>869</v>
      </c>
      <c r="P19" s="263" t="s">
        <v>463</v>
      </c>
      <c r="Q19" s="263" t="s">
        <v>572</v>
      </c>
      <c r="R19" s="263" t="s">
        <v>461</v>
      </c>
    </row>
    <row r="20" spans="1:18" x14ac:dyDescent="0.2">
      <c r="A20" s="261">
        <v>17</v>
      </c>
      <c r="B20" s="262" t="s">
        <v>464</v>
      </c>
      <c r="C20" s="263">
        <v>30</v>
      </c>
      <c r="D20" s="263">
        <v>750</v>
      </c>
      <c r="E20" s="263" t="s">
        <v>447</v>
      </c>
      <c r="F20" s="263" t="s">
        <v>431</v>
      </c>
      <c r="G20" s="263" t="s">
        <v>388</v>
      </c>
      <c r="H20" s="263" t="s">
        <v>870</v>
      </c>
      <c r="I20" s="263" t="s">
        <v>597</v>
      </c>
      <c r="J20" s="263" t="s">
        <v>871</v>
      </c>
      <c r="K20" s="263" t="s">
        <v>579</v>
      </c>
      <c r="L20" s="263" t="s">
        <v>433</v>
      </c>
      <c r="M20" s="263" t="s">
        <v>439</v>
      </c>
      <c r="N20" s="263" t="s">
        <v>872</v>
      </c>
      <c r="O20" s="263" t="s">
        <v>873</v>
      </c>
      <c r="P20" s="263" t="s">
        <v>874</v>
      </c>
      <c r="Q20" s="263" t="s">
        <v>875</v>
      </c>
      <c r="R20" s="263" t="s">
        <v>859</v>
      </c>
    </row>
    <row r="21" spans="1:18" x14ac:dyDescent="0.2">
      <c r="A21" s="261">
        <v>18</v>
      </c>
      <c r="B21" s="262" t="s">
        <v>467</v>
      </c>
      <c r="C21" s="263">
        <v>25</v>
      </c>
      <c r="D21" s="263">
        <v>750</v>
      </c>
      <c r="E21" s="263" t="s">
        <v>455</v>
      </c>
      <c r="F21" s="263" t="s">
        <v>870</v>
      </c>
      <c r="G21" s="263" t="s">
        <v>483</v>
      </c>
      <c r="H21" s="263" t="s">
        <v>876</v>
      </c>
      <c r="I21" s="263" t="s">
        <v>597</v>
      </c>
      <c r="J21" s="263" t="s">
        <v>859</v>
      </c>
      <c r="K21" s="263" t="s">
        <v>574</v>
      </c>
      <c r="L21" s="263" t="s">
        <v>361</v>
      </c>
      <c r="M21" s="263" t="s">
        <v>466</v>
      </c>
      <c r="N21" s="263" t="s">
        <v>877</v>
      </c>
      <c r="O21" s="263" t="s">
        <v>878</v>
      </c>
      <c r="P21" s="263" t="s">
        <v>538</v>
      </c>
      <c r="Q21" s="263" t="s">
        <v>472</v>
      </c>
      <c r="R21" s="263" t="s">
        <v>376</v>
      </c>
    </row>
    <row r="22" spans="1:18" x14ac:dyDescent="0.2">
      <c r="A22" s="261">
        <v>19</v>
      </c>
      <c r="B22" s="262" t="s">
        <v>473</v>
      </c>
      <c r="C22" s="263">
        <v>25</v>
      </c>
      <c r="D22" s="263">
        <v>750</v>
      </c>
      <c r="E22" s="263" t="s">
        <v>406</v>
      </c>
      <c r="F22" s="263" t="s">
        <v>879</v>
      </c>
      <c r="G22" s="263" t="s">
        <v>880</v>
      </c>
      <c r="H22" s="263" t="s">
        <v>368</v>
      </c>
      <c r="I22" s="263" t="s">
        <v>499</v>
      </c>
      <c r="J22" s="263" t="s">
        <v>426</v>
      </c>
      <c r="K22" s="263" t="s">
        <v>366</v>
      </c>
      <c r="L22" s="263" t="s">
        <v>484</v>
      </c>
      <c r="M22" s="263" t="s">
        <v>839</v>
      </c>
      <c r="N22" s="263" t="s">
        <v>881</v>
      </c>
      <c r="O22" s="263" t="s">
        <v>481</v>
      </c>
      <c r="P22" s="263" t="s">
        <v>882</v>
      </c>
      <c r="Q22" s="263" t="s">
        <v>782</v>
      </c>
      <c r="R22" s="263" t="s">
        <v>418</v>
      </c>
    </row>
    <row r="23" spans="1:18" x14ac:dyDescent="0.2">
      <c r="A23" s="261">
        <v>20</v>
      </c>
      <c r="B23" s="262" t="s">
        <v>477</v>
      </c>
      <c r="C23" s="263">
        <v>25</v>
      </c>
      <c r="D23" s="263">
        <v>750</v>
      </c>
      <c r="E23" s="263" t="s">
        <v>387</v>
      </c>
      <c r="F23" s="263" t="s">
        <v>883</v>
      </c>
      <c r="G23" s="263" t="s">
        <v>442</v>
      </c>
      <c r="H23" s="263" t="s">
        <v>794</v>
      </c>
      <c r="I23" s="263" t="s">
        <v>361</v>
      </c>
      <c r="J23" s="263" t="s">
        <v>884</v>
      </c>
      <c r="K23" s="263" t="s">
        <v>566</v>
      </c>
      <c r="L23" s="263" t="s">
        <v>359</v>
      </c>
      <c r="M23" s="263" t="s">
        <v>844</v>
      </c>
      <c r="N23" s="263" t="s">
        <v>885</v>
      </c>
      <c r="O23" s="263" t="s">
        <v>886</v>
      </c>
      <c r="P23" s="263" t="s">
        <v>480</v>
      </c>
      <c r="Q23" s="263" t="s">
        <v>887</v>
      </c>
      <c r="R23" s="263" t="s">
        <v>456</v>
      </c>
    </row>
    <row r="24" spans="1:18" x14ac:dyDescent="0.2">
      <c r="A24" s="261">
        <v>21</v>
      </c>
      <c r="B24" s="262" t="s">
        <v>482</v>
      </c>
      <c r="C24" s="263">
        <v>25</v>
      </c>
      <c r="D24" s="263">
        <v>750</v>
      </c>
      <c r="E24" s="263" t="s">
        <v>453</v>
      </c>
      <c r="F24" s="263" t="s">
        <v>445</v>
      </c>
      <c r="G24" s="263" t="s">
        <v>494</v>
      </c>
      <c r="H24" s="263" t="s">
        <v>888</v>
      </c>
      <c r="I24" s="263" t="s">
        <v>486</v>
      </c>
      <c r="J24" s="263" t="s">
        <v>484</v>
      </c>
      <c r="K24" s="263" t="s">
        <v>624</v>
      </c>
      <c r="L24" s="263" t="s">
        <v>421</v>
      </c>
      <c r="M24" s="263" t="s">
        <v>536</v>
      </c>
      <c r="N24" s="263" t="s">
        <v>889</v>
      </c>
      <c r="O24" s="263" t="s">
        <v>589</v>
      </c>
      <c r="P24" s="263" t="s">
        <v>472</v>
      </c>
      <c r="Q24" s="263" t="s">
        <v>890</v>
      </c>
      <c r="R24" s="263" t="s">
        <v>398</v>
      </c>
    </row>
    <row r="25" spans="1:18" x14ac:dyDescent="0.2">
      <c r="A25" s="261">
        <v>22</v>
      </c>
      <c r="B25" s="262" t="s">
        <v>485</v>
      </c>
      <c r="C25" s="263">
        <v>24</v>
      </c>
      <c r="D25" s="263">
        <v>680</v>
      </c>
      <c r="E25" s="263" t="s">
        <v>433</v>
      </c>
      <c r="F25" s="263" t="s">
        <v>799</v>
      </c>
      <c r="G25" s="263" t="s">
        <v>891</v>
      </c>
      <c r="H25" s="263" t="s">
        <v>499</v>
      </c>
      <c r="I25" s="263" t="s">
        <v>839</v>
      </c>
      <c r="J25" s="263" t="s">
        <v>808</v>
      </c>
      <c r="K25" s="263" t="s">
        <v>614</v>
      </c>
      <c r="L25" s="263" t="s">
        <v>455</v>
      </c>
      <c r="M25" s="263" t="s">
        <v>424</v>
      </c>
      <c r="N25" s="263" t="s">
        <v>892</v>
      </c>
      <c r="O25" s="263" t="s">
        <v>488</v>
      </c>
      <c r="P25" s="263" t="s">
        <v>489</v>
      </c>
      <c r="Q25" s="263" t="s">
        <v>490</v>
      </c>
      <c r="R25" s="263" t="s">
        <v>394</v>
      </c>
    </row>
    <row r="26" spans="1:18" x14ac:dyDescent="0.2">
      <c r="A26" s="261">
        <v>23</v>
      </c>
      <c r="B26" s="262" t="s">
        <v>491</v>
      </c>
      <c r="C26" s="263">
        <v>25</v>
      </c>
      <c r="D26" s="263">
        <v>750</v>
      </c>
      <c r="E26" s="263" t="s">
        <v>406</v>
      </c>
      <c r="F26" s="263" t="s">
        <v>815</v>
      </c>
      <c r="G26" s="263" t="s">
        <v>893</v>
      </c>
      <c r="H26" s="263" t="s">
        <v>493</v>
      </c>
      <c r="I26" s="263" t="s">
        <v>483</v>
      </c>
      <c r="J26" s="263" t="s">
        <v>479</v>
      </c>
      <c r="K26" s="263" t="s">
        <v>382</v>
      </c>
      <c r="L26" s="263" t="s">
        <v>419</v>
      </c>
      <c r="M26" s="263" t="s">
        <v>478</v>
      </c>
      <c r="N26" s="263" t="s">
        <v>894</v>
      </c>
      <c r="O26" s="263" t="s">
        <v>895</v>
      </c>
      <c r="P26" s="263" t="s">
        <v>896</v>
      </c>
      <c r="Q26" s="263" t="s">
        <v>495</v>
      </c>
      <c r="R26" s="263" t="s">
        <v>466</v>
      </c>
    </row>
    <row r="27" spans="1:18" x14ac:dyDescent="0.2">
      <c r="A27" s="261">
        <v>24</v>
      </c>
      <c r="B27" s="262" t="s">
        <v>496</v>
      </c>
      <c r="C27" s="263">
        <v>25</v>
      </c>
      <c r="D27" s="263">
        <v>750</v>
      </c>
      <c r="E27" s="263" t="s">
        <v>433</v>
      </c>
      <c r="F27" s="263" t="s">
        <v>897</v>
      </c>
      <c r="G27" s="263" t="s">
        <v>898</v>
      </c>
      <c r="H27" s="263" t="s">
        <v>595</v>
      </c>
      <c r="I27" s="263" t="s">
        <v>470</v>
      </c>
      <c r="J27" s="263" t="s">
        <v>355</v>
      </c>
      <c r="K27" s="263" t="s">
        <v>534</v>
      </c>
      <c r="L27" s="263" t="s">
        <v>455</v>
      </c>
      <c r="M27" s="263" t="s">
        <v>443</v>
      </c>
      <c r="N27" s="263" t="s">
        <v>899</v>
      </c>
      <c r="O27" s="263" t="s">
        <v>900</v>
      </c>
      <c r="P27" s="263" t="s">
        <v>500</v>
      </c>
      <c r="Q27" s="263" t="s">
        <v>901</v>
      </c>
      <c r="R27" s="263" t="s">
        <v>501</v>
      </c>
    </row>
    <row r="28" spans="1:18" x14ac:dyDescent="0.2">
      <c r="A28" s="261">
        <v>25</v>
      </c>
      <c r="B28" s="262" t="s">
        <v>502</v>
      </c>
      <c r="C28" s="263">
        <v>25</v>
      </c>
      <c r="D28" s="263">
        <v>750</v>
      </c>
      <c r="E28" s="263" t="s">
        <v>361</v>
      </c>
      <c r="F28" s="263" t="s">
        <v>405</v>
      </c>
      <c r="G28" s="263" t="s">
        <v>588</v>
      </c>
      <c r="H28" s="263" t="s">
        <v>902</v>
      </c>
      <c r="I28" s="263" t="s">
        <v>514</v>
      </c>
      <c r="J28" s="263" t="s">
        <v>484</v>
      </c>
      <c r="K28" s="263" t="s">
        <v>479</v>
      </c>
      <c r="L28" s="263" t="s">
        <v>369</v>
      </c>
      <c r="M28" s="263" t="s">
        <v>363</v>
      </c>
      <c r="N28" s="263" t="s">
        <v>903</v>
      </c>
      <c r="O28" s="263" t="s">
        <v>904</v>
      </c>
      <c r="P28" s="263" t="s">
        <v>905</v>
      </c>
      <c r="Q28" s="263" t="s">
        <v>906</v>
      </c>
      <c r="R28" s="263" t="s">
        <v>841</v>
      </c>
    </row>
    <row r="29" spans="1:18" x14ac:dyDescent="0.2">
      <c r="A29" s="261">
        <v>26</v>
      </c>
      <c r="B29" s="262" t="s">
        <v>507</v>
      </c>
      <c r="C29" s="263">
        <v>25</v>
      </c>
      <c r="D29" s="263">
        <v>750</v>
      </c>
      <c r="E29" s="263" t="s">
        <v>453</v>
      </c>
      <c r="F29" s="263" t="s">
        <v>907</v>
      </c>
      <c r="G29" s="263" t="s">
        <v>426</v>
      </c>
      <c r="H29" s="263" t="s">
        <v>365</v>
      </c>
      <c r="I29" s="263" t="s">
        <v>356</v>
      </c>
      <c r="J29" s="263" t="s">
        <v>859</v>
      </c>
      <c r="K29" s="263" t="s">
        <v>884</v>
      </c>
      <c r="L29" s="263" t="s">
        <v>369</v>
      </c>
      <c r="M29" s="263" t="s">
        <v>439</v>
      </c>
      <c r="N29" s="263" t="s">
        <v>908</v>
      </c>
      <c r="O29" s="263" t="s">
        <v>909</v>
      </c>
      <c r="P29" s="263" t="s">
        <v>451</v>
      </c>
      <c r="Q29" s="263" t="s">
        <v>910</v>
      </c>
      <c r="R29" s="263" t="s">
        <v>537</v>
      </c>
    </row>
    <row r="30" spans="1:18" x14ac:dyDescent="0.2">
      <c r="A30" s="261">
        <v>27</v>
      </c>
      <c r="B30" s="262" t="s">
        <v>509</v>
      </c>
      <c r="C30" s="263">
        <v>25</v>
      </c>
      <c r="D30" s="263">
        <v>750</v>
      </c>
      <c r="E30" s="263" t="s">
        <v>406</v>
      </c>
      <c r="F30" s="263" t="s">
        <v>911</v>
      </c>
      <c r="G30" s="263" t="s">
        <v>595</v>
      </c>
      <c r="H30" s="263" t="s">
        <v>389</v>
      </c>
      <c r="I30" s="263" t="s">
        <v>605</v>
      </c>
      <c r="J30" s="263" t="s">
        <v>512</v>
      </c>
      <c r="K30" s="263" t="s">
        <v>912</v>
      </c>
      <c r="L30" s="263" t="s">
        <v>372</v>
      </c>
      <c r="M30" s="263" t="s">
        <v>913</v>
      </c>
      <c r="N30" s="263" t="s">
        <v>914</v>
      </c>
      <c r="O30" s="263" t="s">
        <v>515</v>
      </c>
      <c r="P30" s="263" t="s">
        <v>516</v>
      </c>
      <c r="Q30" s="263" t="s">
        <v>517</v>
      </c>
      <c r="R30" s="263" t="s">
        <v>510</v>
      </c>
    </row>
    <row r="31" spans="1:18" x14ac:dyDescent="0.2">
      <c r="A31" s="261">
        <v>28</v>
      </c>
      <c r="B31" s="262" t="s">
        <v>518</v>
      </c>
      <c r="C31" s="263">
        <v>25</v>
      </c>
      <c r="D31" s="263">
        <v>750</v>
      </c>
      <c r="E31" s="263" t="s">
        <v>437</v>
      </c>
      <c r="F31" s="263" t="s">
        <v>915</v>
      </c>
      <c r="G31" s="263" t="s">
        <v>595</v>
      </c>
      <c r="H31" s="263" t="s">
        <v>592</v>
      </c>
      <c r="I31" s="263" t="s">
        <v>569</v>
      </c>
      <c r="J31" s="263" t="s">
        <v>396</v>
      </c>
      <c r="K31" s="263" t="s">
        <v>916</v>
      </c>
      <c r="L31" s="263" t="s">
        <v>433</v>
      </c>
      <c r="M31" s="263" t="s">
        <v>607</v>
      </c>
      <c r="N31" s="263" t="s">
        <v>917</v>
      </c>
      <c r="O31" s="263" t="s">
        <v>918</v>
      </c>
      <c r="P31" s="263" t="s">
        <v>522</v>
      </c>
      <c r="Q31" s="263" t="s">
        <v>919</v>
      </c>
      <c r="R31" s="263" t="s">
        <v>859</v>
      </c>
    </row>
    <row r="32" spans="1:18" x14ac:dyDescent="0.2">
      <c r="A32" s="261">
        <v>29</v>
      </c>
      <c r="B32" s="262" t="s">
        <v>523</v>
      </c>
      <c r="C32" s="263">
        <v>28</v>
      </c>
      <c r="D32" s="263">
        <v>750</v>
      </c>
      <c r="E32" s="263" t="s">
        <v>552</v>
      </c>
      <c r="F32" s="263" t="s">
        <v>920</v>
      </c>
      <c r="G32" s="263" t="s">
        <v>921</v>
      </c>
      <c r="H32" s="263" t="s">
        <v>541</v>
      </c>
      <c r="I32" s="263" t="s">
        <v>606</v>
      </c>
      <c r="J32" s="263" t="s">
        <v>570</v>
      </c>
      <c r="K32" s="263" t="s">
        <v>474</v>
      </c>
      <c r="L32" s="263" t="s">
        <v>483</v>
      </c>
      <c r="M32" s="263" t="s">
        <v>528</v>
      </c>
      <c r="N32" s="263" t="s">
        <v>922</v>
      </c>
      <c r="O32" s="263" t="s">
        <v>923</v>
      </c>
      <c r="P32" s="263" t="s">
        <v>924</v>
      </c>
      <c r="Q32" s="263" t="s">
        <v>925</v>
      </c>
      <c r="R32" s="263" t="s">
        <v>369</v>
      </c>
    </row>
    <row r="33" spans="1:18" x14ac:dyDescent="0.2">
      <c r="A33" s="261">
        <v>30</v>
      </c>
      <c r="B33" s="262" t="s">
        <v>530</v>
      </c>
      <c r="C33" s="263">
        <v>25</v>
      </c>
      <c r="D33" s="263">
        <v>750</v>
      </c>
      <c r="E33" s="263" t="s">
        <v>447</v>
      </c>
      <c r="F33" s="263" t="s">
        <v>550</v>
      </c>
      <c r="G33" s="263" t="s">
        <v>926</v>
      </c>
      <c r="H33" s="263" t="s">
        <v>469</v>
      </c>
      <c r="I33" s="263" t="s">
        <v>505</v>
      </c>
      <c r="J33" s="263" t="s">
        <v>475</v>
      </c>
      <c r="K33" s="263" t="s">
        <v>465</v>
      </c>
      <c r="L33" s="263" t="s">
        <v>367</v>
      </c>
      <c r="M33" s="263" t="s">
        <v>504</v>
      </c>
      <c r="N33" s="263" t="s">
        <v>927</v>
      </c>
      <c r="O33" s="263" t="s">
        <v>928</v>
      </c>
      <c r="P33" s="263" t="s">
        <v>929</v>
      </c>
      <c r="Q33" s="263" t="s">
        <v>930</v>
      </c>
      <c r="R33" s="263" t="s">
        <v>532</v>
      </c>
    </row>
    <row r="34" spans="1:18" x14ac:dyDescent="0.2">
      <c r="A34" s="261">
        <v>31</v>
      </c>
      <c r="B34" s="262" t="s">
        <v>533</v>
      </c>
      <c r="C34" s="263">
        <v>25</v>
      </c>
      <c r="D34" s="263">
        <v>750</v>
      </c>
      <c r="E34" s="263" t="s">
        <v>390</v>
      </c>
      <c r="F34" s="263" t="s">
        <v>451</v>
      </c>
      <c r="G34" s="263" t="s">
        <v>931</v>
      </c>
      <c r="H34" s="263" t="s">
        <v>818</v>
      </c>
      <c r="I34" s="263" t="s">
        <v>512</v>
      </c>
      <c r="J34" s="263" t="s">
        <v>553</v>
      </c>
      <c r="K34" s="263" t="s">
        <v>932</v>
      </c>
      <c r="L34" s="263" t="s">
        <v>391</v>
      </c>
      <c r="M34" s="263" t="s">
        <v>363</v>
      </c>
      <c r="N34" s="263" t="s">
        <v>933</v>
      </c>
      <c r="O34" s="263" t="s">
        <v>934</v>
      </c>
      <c r="P34" s="263" t="s">
        <v>935</v>
      </c>
      <c r="Q34" s="263" t="s">
        <v>936</v>
      </c>
      <c r="R34" s="263" t="s">
        <v>937</v>
      </c>
    </row>
    <row r="35" spans="1:18" x14ac:dyDescent="0.2">
      <c r="A35" s="261">
        <v>32</v>
      </c>
      <c r="B35" s="262" t="s">
        <v>540</v>
      </c>
      <c r="C35" s="263">
        <v>25</v>
      </c>
      <c r="D35" s="263">
        <v>750</v>
      </c>
      <c r="E35" s="263" t="s">
        <v>429</v>
      </c>
      <c r="F35" s="263" t="s">
        <v>938</v>
      </c>
      <c r="G35" s="263" t="s">
        <v>939</v>
      </c>
      <c r="H35" s="263" t="s">
        <v>940</v>
      </c>
      <c r="I35" s="263" t="s">
        <v>372</v>
      </c>
      <c r="J35" s="263" t="s">
        <v>941</v>
      </c>
      <c r="K35" s="263" t="s">
        <v>942</v>
      </c>
      <c r="L35" s="263" t="s">
        <v>433</v>
      </c>
      <c r="M35" s="263" t="s">
        <v>529</v>
      </c>
      <c r="N35" s="263" t="s">
        <v>943</v>
      </c>
      <c r="O35" s="263" t="s">
        <v>944</v>
      </c>
      <c r="P35" s="263" t="s">
        <v>542</v>
      </c>
      <c r="Q35" s="263" t="s">
        <v>945</v>
      </c>
      <c r="R35" s="263" t="s">
        <v>504</v>
      </c>
    </row>
    <row r="36" spans="1:18" x14ac:dyDescent="0.2">
      <c r="A36" s="261">
        <v>33</v>
      </c>
      <c r="B36" s="262" t="s">
        <v>543</v>
      </c>
      <c r="C36" s="263">
        <v>30</v>
      </c>
      <c r="D36" s="263">
        <v>750</v>
      </c>
      <c r="E36" s="263" t="s">
        <v>470</v>
      </c>
      <c r="F36" s="263" t="s">
        <v>946</v>
      </c>
      <c r="G36" s="263" t="s">
        <v>947</v>
      </c>
      <c r="H36" s="263" t="s">
        <v>948</v>
      </c>
      <c r="I36" s="263" t="s">
        <v>395</v>
      </c>
      <c r="J36" s="263" t="s">
        <v>568</v>
      </c>
      <c r="K36" s="263" t="s">
        <v>949</v>
      </c>
      <c r="L36" s="263" t="s">
        <v>380</v>
      </c>
      <c r="M36" s="263" t="s">
        <v>845</v>
      </c>
      <c r="N36" s="263" t="s">
        <v>950</v>
      </c>
      <c r="O36" s="263" t="s">
        <v>951</v>
      </c>
      <c r="P36" s="263" t="s">
        <v>952</v>
      </c>
      <c r="Q36" s="263" t="s">
        <v>953</v>
      </c>
      <c r="R36" s="263" t="s">
        <v>442</v>
      </c>
    </row>
    <row r="37" spans="1:18" x14ac:dyDescent="0.2">
      <c r="A37" s="261">
        <v>34</v>
      </c>
      <c r="B37" s="264" t="s">
        <v>549</v>
      </c>
      <c r="C37" s="263">
        <v>26</v>
      </c>
      <c r="D37" s="263">
        <v>780</v>
      </c>
      <c r="E37" s="263" t="s">
        <v>456</v>
      </c>
      <c r="F37" s="263" t="s">
        <v>954</v>
      </c>
      <c r="G37" s="263" t="s">
        <v>395</v>
      </c>
      <c r="H37" s="263" t="s">
        <v>955</v>
      </c>
      <c r="I37" s="263" t="s">
        <v>415</v>
      </c>
      <c r="J37" s="263" t="s">
        <v>423</v>
      </c>
      <c r="K37" s="263" t="s">
        <v>956</v>
      </c>
      <c r="L37" s="263" t="s">
        <v>569</v>
      </c>
      <c r="M37" s="263" t="s">
        <v>588</v>
      </c>
      <c r="N37" s="263" t="s">
        <v>957</v>
      </c>
      <c r="O37" s="263" t="s">
        <v>958</v>
      </c>
      <c r="P37" s="263" t="s">
        <v>959</v>
      </c>
      <c r="Q37" s="263" t="s">
        <v>960</v>
      </c>
      <c r="R37" s="263" t="s">
        <v>961</v>
      </c>
    </row>
    <row r="38" spans="1:18" x14ac:dyDescent="0.2">
      <c r="A38" s="261">
        <v>35</v>
      </c>
      <c r="B38" s="264" t="s">
        <v>554</v>
      </c>
      <c r="C38" s="263">
        <v>22</v>
      </c>
      <c r="D38" s="263">
        <v>650</v>
      </c>
      <c r="E38" s="263" t="s">
        <v>361</v>
      </c>
      <c r="F38" s="263" t="s">
        <v>555</v>
      </c>
      <c r="G38" s="263" t="s">
        <v>556</v>
      </c>
      <c r="H38" s="263" t="s">
        <v>557</v>
      </c>
      <c r="I38" s="263" t="s">
        <v>506</v>
      </c>
      <c r="J38" s="263" t="s">
        <v>359</v>
      </c>
      <c r="K38" s="263" t="s">
        <v>558</v>
      </c>
      <c r="L38" s="263" t="s">
        <v>432</v>
      </c>
      <c r="M38" s="263" t="s">
        <v>444</v>
      </c>
      <c r="N38" s="263" t="s">
        <v>559</v>
      </c>
      <c r="O38" s="263" t="s">
        <v>560</v>
      </c>
      <c r="P38" s="263" t="s">
        <v>561</v>
      </c>
      <c r="Q38" s="263" t="s">
        <v>562</v>
      </c>
      <c r="R38" s="263" t="s">
        <v>563</v>
      </c>
    </row>
    <row r="39" spans="1:18" x14ac:dyDescent="0.2">
      <c r="A39" s="261">
        <v>36</v>
      </c>
      <c r="B39" s="264" t="s">
        <v>564</v>
      </c>
      <c r="C39" s="263">
        <v>25</v>
      </c>
      <c r="D39" s="263">
        <v>750</v>
      </c>
      <c r="E39" s="263" t="s">
        <v>447</v>
      </c>
      <c r="F39" s="263" t="s">
        <v>962</v>
      </c>
      <c r="G39" s="263" t="s">
        <v>955</v>
      </c>
      <c r="H39" s="263" t="s">
        <v>531</v>
      </c>
      <c r="I39" s="263" t="s">
        <v>580</v>
      </c>
      <c r="J39" s="263" t="s">
        <v>374</v>
      </c>
      <c r="K39" s="263" t="s">
        <v>963</v>
      </c>
      <c r="L39" s="263" t="s">
        <v>432</v>
      </c>
      <c r="M39" s="263" t="s">
        <v>964</v>
      </c>
      <c r="N39" s="263" t="s">
        <v>965</v>
      </c>
      <c r="O39" s="263" t="s">
        <v>966</v>
      </c>
      <c r="P39" s="263" t="s">
        <v>967</v>
      </c>
      <c r="Q39" s="263" t="s">
        <v>968</v>
      </c>
      <c r="R39" s="263" t="s">
        <v>412</v>
      </c>
    </row>
    <row r="40" spans="1:18" x14ac:dyDescent="0.2">
      <c r="A40" s="261">
        <v>37</v>
      </c>
      <c r="B40" s="264" t="s">
        <v>567</v>
      </c>
      <c r="C40" s="263">
        <v>20</v>
      </c>
      <c r="D40" s="263">
        <v>600</v>
      </c>
      <c r="E40" s="263" t="s">
        <v>387</v>
      </c>
      <c r="F40" s="263" t="s">
        <v>454</v>
      </c>
      <c r="G40" s="263" t="s">
        <v>442</v>
      </c>
      <c r="H40" s="263" t="s">
        <v>484</v>
      </c>
      <c r="I40" s="263" t="s">
        <v>385</v>
      </c>
      <c r="J40" s="263" t="s">
        <v>412</v>
      </c>
      <c r="K40" s="263" t="s">
        <v>546</v>
      </c>
      <c r="L40" s="263" t="s">
        <v>449</v>
      </c>
      <c r="M40" s="263" t="s">
        <v>595</v>
      </c>
      <c r="N40" s="263" t="s">
        <v>969</v>
      </c>
      <c r="O40" s="263" t="s">
        <v>786</v>
      </c>
      <c r="P40" s="263" t="s">
        <v>571</v>
      </c>
      <c r="Q40" s="263" t="s">
        <v>970</v>
      </c>
      <c r="R40" s="263" t="s">
        <v>971</v>
      </c>
    </row>
    <row r="41" spans="1:18" x14ac:dyDescent="0.2">
      <c r="A41" s="261">
        <v>38</v>
      </c>
      <c r="B41" s="264" t="s">
        <v>573</v>
      </c>
      <c r="C41" s="263">
        <v>21</v>
      </c>
      <c r="D41" s="263">
        <v>630</v>
      </c>
      <c r="E41" s="263" t="s">
        <v>455</v>
      </c>
      <c r="F41" s="263" t="s">
        <v>413</v>
      </c>
      <c r="G41" s="263" t="s">
        <v>870</v>
      </c>
      <c r="H41" s="263" t="s">
        <v>438</v>
      </c>
      <c r="I41" s="263" t="s">
        <v>825</v>
      </c>
      <c r="J41" s="263" t="s">
        <v>940</v>
      </c>
      <c r="K41" s="263" t="s">
        <v>439</v>
      </c>
      <c r="L41" s="263" t="s">
        <v>381</v>
      </c>
      <c r="M41" s="263" t="s">
        <v>363</v>
      </c>
      <c r="N41" s="263" t="s">
        <v>972</v>
      </c>
      <c r="O41" s="263" t="s">
        <v>575</v>
      </c>
      <c r="P41" s="263" t="s">
        <v>503</v>
      </c>
      <c r="Q41" s="263" t="s">
        <v>576</v>
      </c>
      <c r="R41" s="263" t="s">
        <v>577</v>
      </c>
    </row>
    <row r="42" spans="1:18" x14ac:dyDescent="0.2">
      <c r="A42" s="261">
        <v>39</v>
      </c>
      <c r="B42" s="264" t="s">
        <v>578</v>
      </c>
      <c r="C42" s="263">
        <v>20</v>
      </c>
      <c r="D42" s="263">
        <v>525</v>
      </c>
      <c r="E42" s="263" t="s">
        <v>374</v>
      </c>
      <c r="F42" s="263" t="s">
        <v>973</v>
      </c>
      <c r="G42" s="263" t="s">
        <v>356</v>
      </c>
      <c r="H42" s="263" t="s">
        <v>376</v>
      </c>
      <c r="I42" s="263" t="s">
        <v>370</v>
      </c>
      <c r="J42" s="263" t="s">
        <v>605</v>
      </c>
      <c r="K42" s="263" t="s">
        <v>506</v>
      </c>
      <c r="L42" s="263" t="s">
        <v>455</v>
      </c>
      <c r="M42" s="263" t="s">
        <v>527</v>
      </c>
      <c r="N42" s="263" t="s">
        <v>974</v>
      </c>
      <c r="O42" s="263" t="s">
        <v>582</v>
      </c>
      <c r="P42" s="263" t="s">
        <v>583</v>
      </c>
      <c r="Q42" s="263" t="s">
        <v>584</v>
      </c>
      <c r="R42" s="263" t="s">
        <v>585</v>
      </c>
    </row>
    <row r="43" spans="1:18" x14ac:dyDescent="0.2">
      <c r="A43" s="261">
        <v>40</v>
      </c>
      <c r="B43" s="264" t="s">
        <v>586</v>
      </c>
      <c r="C43" s="263">
        <v>25</v>
      </c>
      <c r="D43" s="263">
        <v>750</v>
      </c>
      <c r="E43" s="263" t="s">
        <v>429</v>
      </c>
      <c r="F43" s="263" t="s">
        <v>882</v>
      </c>
      <c r="G43" s="263" t="s">
        <v>975</v>
      </c>
      <c r="H43" s="263" t="s">
        <v>557</v>
      </c>
      <c r="I43" s="263" t="s">
        <v>469</v>
      </c>
      <c r="J43" s="263" t="s">
        <v>536</v>
      </c>
      <c r="K43" s="263" t="s">
        <v>603</v>
      </c>
      <c r="L43" s="263" t="s">
        <v>453</v>
      </c>
      <c r="M43" s="263" t="s">
        <v>976</v>
      </c>
      <c r="N43" s="263" t="s">
        <v>977</v>
      </c>
      <c r="O43" s="263" t="s">
        <v>978</v>
      </c>
      <c r="P43" s="263" t="s">
        <v>979</v>
      </c>
      <c r="Q43" s="263" t="s">
        <v>980</v>
      </c>
      <c r="R43" s="263" t="s">
        <v>617</v>
      </c>
    </row>
    <row r="44" spans="1:18" x14ac:dyDescent="0.2">
      <c r="A44" s="261">
        <v>41</v>
      </c>
      <c r="B44" s="264" t="s">
        <v>590</v>
      </c>
      <c r="C44" s="263">
        <v>20</v>
      </c>
      <c r="D44" s="263">
        <v>600</v>
      </c>
      <c r="E44" s="263" t="s">
        <v>369</v>
      </c>
      <c r="F44" s="263" t="s">
        <v>981</v>
      </c>
      <c r="G44" s="263" t="s">
        <v>982</v>
      </c>
      <c r="H44" s="263" t="s">
        <v>519</v>
      </c>
      <c r="I44" s="263" t="s">
        <v>983</v>
      </c>
      <c r="J44" s="263" t="s">
        <v>394</v>
      </c>
      <c r="K44" s="263" t="s">
        <v>984</v>
      </c>
      <c r="L44" s="263" t="s">
        <v>361</v>
      </c>
      <c r="M44" s="263" t="s">
        <v>587</v>
      </c>
      <c r="N44" s="263" t="s">
        <v>985</v>
      </c>
      <c r="O44" s="263" t="s">
        <v>986</v>
      </c>
      <c r="P44" s="263" t="s">
        <v>593</v>
      </c>
      <c r="Q44" s="263" t="s">
        <v>987</v>
      </c>
      <c r="R44" s="263" t="s">
        <v>626</v>
      </c>
    </row>
    <row r="45" spans="1:18" x14ac:dyDescent="0.2">
      <c r="A45" s="261">
        <v>42</v>
      </c>
      <c r="B45" s="264" t="s">
        <v>594</v>
      </c>
      <c r="C45" s="263">
        <v>22</v>
      </c>
      <c r="D45" s="263">
        <v>660</v>
      </c>
      <c r="E45" s="263" t="s">
        <v>437</v>
      </c>
      <c r="F45" s="263" t="s">
        <v>988</v>
      </c>
      <c r="G45" s="263" t="s">
        <v>989</v>
      </c>
      <c r="H45" s="263" t="s">
        <v>521</v>
      </c>
      <c r="I45" s="263" t="s">
        <v>419</v>
      </c>
      <c r="J45" s="263" t="s">
        <v>381</v>
      </c>
      <c r="K45" s="263" t="s">
        <v>487</v>
      </c>
      <c r="L45" s="263" t="s">
        <v>859</v>
      </c>
      <c r="M45" s="263" t="s">
        <v>587</v>
      </c>
      <c r="N45" s="263" t="s">
        <v>990</v>
      </c>
      <c r="O45" s="263" t="s">
        <v>991</v>
      </c>
      <c r="P45" s="263" t="s">
        <v>784</v>
      </c>
      <c r="Q45" s="263" t="s">
        <v>992</v>
      </c>
      <c r="R45" s="263" t="s">
        <v>483</v>
      </c>
    </row>
    <row r="46" spans="1:18" x14ac:dyDescent="0.2">
      <c r="A46" s="261">
        <v>43</v>
      </c>
      <c r="B46" s="264" t="s">
        <v>598</v>
      </c>
      <c r="C46" s="263">
        <v>25</v>
      </c>
      <c r="D46" s="263">
        <v>750</v>
      </c>
      <c r="E46" s="263" t="s">
        <v>369</v>
      </c>
      <c r="F46" s="263" t="s">
        <v>993</v>
      </c>
      <c r="G46" s="263" t="s">
        <v>994</v>
      </c>
      <c r="H46" s="263" t="s">
        <v>363</v>
      </c>
      <c r="I46" s="263" t="s">
        <v>476</v>
      </c>
      <c r="J46" s="263" t="s">
        <v>995</v>
      </c>
      <c r="K46" s="263" t="s">
        <v>612</v>
      </c>
      <c r="L46" s="263" t="s">
        <v>470</v>
      </c>
      <c r="M46" s="263" t="s">
        <v>916</v>
      </c>
      <c r="N46" s="263" t="s">
        <v>996</v>
      </c>
      <c r="O46" s="263" t="s">
        <v>997</v>
      </c>
      <c r="P46" s="263" t="s">
        <v>998</v>
      </c>
      <c r="Q46" s="263" t="s">
        <v>999</v>
      </c>
      <c r="R46" s="263" t="s">
        <v>455</v>
      </c>
    </row>
    <row r="47" spans="1:18" x14ac:dyDescent="0.2">
      <c r="A47" s="261">
        <v>44</v>
      </c>
      <c r="B47" s="264" t="s">
        <v>600</v>
      </c>
      <c r="C47" s="263">
        <v>20</v>
      </c>
      <c r="D47" s="263">
        <v>600</v>
      </c>
      <c r="E47" s="263" t="s">
        <v>453</v>
      </c>
      <c r="F47" s="263" t="s">
        <v>451</v>
      </c>
      <c r="G47" s="263" t="s">
        <v>513</v>
      </c>
      <c r="H47" s="263" t="s">
        <v>777</v>
      </c>
      <c r="I47" s="263" t="s">
        <v>418</v>
      </c>
      <c r="J47" s="263" t="s">
        <v>367</v>
      </c>
      <c r="K47" s="263" t="s">
        <v>1000</v>
      </c>
      <c r="L47" s="263" t="s">
        <v>565</v>
      </c>
      <c r="M47" s="263" t="s">
        <v>976</v>
      </c>
      <c r="N47" s="263" t="s">
        <v>1001</v>
      </c>
      <c r="O47" s="263" t="s">
        <v>1002</v>
      </c>
      <c r="P47" s="263" t="s">
        <v>430</v>
      </c>
      <c r="Q47" s="263" t="s">
        <v>1003</v>
      </c>
      <c r="R47" s="263" t="s">
        <v>545</v>
      </c>
    </row>
    <row r="48" spans="1:18" x14ac:dyDescent="0.2">
      <c r="A48" s="261">
        <v>45</v>
      </c>
      <c r="B48" s="264" t="s">
        <v>601</v>
      </c>
      <c r="C48" s="263">
        <v>25</v>
      </c>
      <c r="D48" s="263">
        <v>750</v>
      </c>
      <c r="E48" s="263" t="s">
        <v>381</v>
      </c>
      <c r="F48" s="263" t="s">
        <v>1004</v>
      </c>
      <c r="G48" s="263" t="s">
        <v>1000</v>
      </c>
      <c r="H48" s="263" t="s">
        <v>581</v>
      </c>
      <c r="I48" s="263" t="s">
        <v>964</v>
      </c>
      <c r="J48" s="263" t="s">
        <v>568</v>
      </c>
      <c r="K48" s="263" t="s">
        <v>1005</v>
      </c>
      <c r="L48" s="263" t="s">
        <v>455</v>
      </c>
      <c r="M48" s="263" t="s">
        <v>508</v>
      </c>
      <c r="N48" s="263" t="s">
        <v>1006</v>
      </c>
      <c r="O48" s="263" t="s">
        <v>602</v>
      </c>
      <c r="P48" s="263" t="s">
        <v>524</v>
      </c>
      <c r="Q48" s="263" t="s">
        <v>1007</v>
      </c>
      <c r="R48" s="263" t="s">
        <v>1008</v>
      </c>
    </row>
    <row r="49" spans="1:18" x14ac:dyDescent="0.2">
      <c r="A49" s="261">
        <v>46</v>
      </c>
      <c r="B49" s="264" t="s">
        <v>604</v>
      </c>
      <c r="C49" s="263">
        <v>20</v>
      </c>
      <c r="D49" s="263">
        <v>600</v>
      </c>
      <c r="E49" s="263" t="s">
        <v>361</v>
      </c>
      <c r="F49" s="263" t="s">
        <v>1009</v>
      </c>
      <c r="G49" s="263" t="s">
        <v>511</v>
      </c>
      <c r="H49" s="263" t="s">
        <v>1010</v>
      </c>
      <c r="I49" s="263" t="s">
        <v>569</v>
      </c>
      <c r="J49" s="263" t="s">
        <v>360</v>
      </c>
      <c r="K49" s="263" t="s">
        <v>479</v>
      </c>
      <c r="L49" s="263" t="s">
        <v>859</v>
      </c>
      <c r="M49" s="263" t="s">
        <v>458</v>
      </c>
      <c r="N49" s="263" t="s">
        <v>1011</v>
      </c>
      <c r="O49" s="263" t="s">
        <v>1012</v>
      </c>
      <c r="P49" s="263" t="s">
        <v>625</v>
      </c>
      <c r="Q49" s="263" t="s">
        <v>608</v>
      </c>
      <c r="R49" s="263" t="s">
        <v>609</v>
      </c>
    </row>
    <row r="50" spans="1:18" x14ac:dyDescent="0.2">
      <c r="A50" s="261">
        <v>47</v>
      </c>
      <c r="B50" s="264" t="s">
        <v>610</v>
      </c>
      <c r="C50" s="263">
        <v>20</v>
      </c>
      <c r="D50" s="263">
        <v>600</v>
      </c>
      <c r="E50" s="263" t="s">
        <v>361</v>
      </c>
      <c r="F50" s="263" t="s">
        <v>1013</v>
      </c>
      <c r="G50" s="263" t="s">
        <v>973</v>
      </c>
      <c r="H50" s="263" t="s">
        <v>390</v>
      </c>
      <c r="I50" s="263" t="s">
        <v>448</v>
      </c>
      <c r="J50" s="263" t="s">
        <v>381</v>
      </c>
      <c r="K50" s="263" t="s">
        <v>393</v>
      </c>
      <c r="L50" s="263" t="s">
        <v>387</v>
      </c>
      <c r="M50" s="263" t="s">
        <v>476</v>
      </c>
      <c r="N50" s="263" t="s">
        <v>1014</v>
      </c>
      <c r="O50" s="263" t="s">
        <v>1015</v>
      </c>
      <c r="P50" s="263" t="s">
        <v>405</v>
      </c>
      <c r="Q50" s="263" t="s">
        <v>992</v>
      </c>
      <c r="R50" s="263" t="s">
        <v>1016</v>
      </c>
    </row>
    <row r="51" spans="1:18" x14ac:dyDescent="0.2">
      <c r="A51" s="261">
        <v>48</v>
      </c>
      <c r="B51" s="264" t="s">
        <v>613</v>
      </c>
      <c r="C51" s="263">
        <v>30</v>
      </c>
      <c r="D51" s="263">
        <v>750</v>
      </c>
      <c r="E51" s="263" t="s">
        <v>447</v>
      </c>
      <c r="F51" s="263" t="s">
        <v>1017</v>
      </c>
      <c r="G51" s="263" t="s">
        <v>1000</v>
      </c>
      <c r="H51" s="263" t="s">
        <v>556</v>
      </c>
      <c r="I51" s="263" t="s">
        <v>624</v>
      </c>
      <c r="J51" s="263" t="s">
        <v>832</v>
      </c>
      <c r="K51" s="263" t="s">
        <v>777</v>
      </c>
      <c r="L51" s="263" t="s">
        <v>391</v>
      </c>
      <c r="M51" s="263" t="s">
        <v>514</v>
      </c>
      <c r="N51" s="263" t="s">
        <v>1018</v>
      </c>
      <c r="O51" s="263" t="s">
        <v>1019</v>
      </c>
      <c r="P51" s="263" t="s">
        <v>615</v>
      </c>
      <c r="Q51" s="263" t="s">
        <v>1020</v>
      </c>
      <c r="R51" s="263" t="s">
        <v>1021</v>
      </c>
    </row>
    <row r="52" spans="1:18" x14ac:dyDescent="0.2">
      <c r="A52" s="261">
        <v>49</v>
      </c>
      <c r="B52" s="264" t="s">
        <v>616</v>
      </c>
      <c r="C52" s="263">
        <v>30</v>
      </c>
      <c r="D52" s="263">
        <v>750</v>
      </c>
      <c r="E52" s="263" t="s">
        <v>453</v>
      </c>
      <c r="F52" s="263" t="s">
        <v>1022</v>
      </c>
      <c r="G52" s="263" t="s">
        <v>941</v>
      </c>
      <c r="H52" s="263" t="s">
        <v>591</v>
      </c>
      <c r="I52" s="263" t="s">
        <v>407</v>
      </c>
      <c r="J52" s="263" t="s">
        <v>498</v>
      </c>
      <c r="K52" s="263" t="s">
        <v>376</v>
      </c>
      <c r="L52" s="263" t="s">
        <v>484</v>
      </c>
      <c r="M52" s="263" t="s">
        <v>478</v>
      </c>
      <c r="N52" s="263" t="s">
        <v>1023</v>
      </c>
      <c r="O52" s="263" t="s">
        <v>575</v>
      </c>
      <c r="P52" s="263" t="s">
        <v>1024</v>
      </c>
      <c r="Q52" s="263" t="s">
        <v>1025</v>
      </c>
      <c r="R52" s="263" t="s">
        <v>585</v>
      </c>
    </row>
    <row r="53" spans="1:18" x14ac:dyDescent="0.2">
      <c r="A53" s="261">
        <v>50</v>
      </c>
      <c r="B53" s="264" t="s">
        <v>618</v>
      </c>
      <c r="C53" s="263">
        <v>25</v>
      </c>
      <c r="D53" s="263">
        <v>750</v>
      </c>
      <c r="E53" s="263" t="s">
        <v>354</v>
      </c>
      <c r="F53" s="263" t="s">
        <v>454</v>
      </c>
      <c r="G53" s="263" t="s">
        <v>460</v>
      </c>
      <c r="H53" s="263" t="s">
        <v>418</v>
      </c>
      <c r="I53" s="263" t="s">
        <v>468</v>
      </c>
      <c r="J53" s="263" t="s">
        <v>1026</v>
      </c>
      <c r="K53" s="263" t="s">
        <v>1027</v>
      </c>
      <c r="L53" s="263" t="s">
        <v>381</v>
      </c>
      <c r="M53" s="263" t="s">
        <v>506</v>
      </c>
      <c r="N53" s="263" t="s">
        <v>1028</v>
      </c>
      <c r="O53" s="263" t="s">
        <v>620</v>
      </c>
      <c r="P53" s="263" t="s">
        <v>621</v>
      </c>
      <c r="Q53" s="263" t="s">
        <v>622</v>
      </c>
      <c r="R53" s="263" t="s">
        <v>414</v>
      </c>
    </row>
    <row r="54" spans="1:18" x14ac:dyDescent="0.2">
      <c r="A54" s="261">
        <v>51</v>
      </c>
      <c r="B54" s="264" t="s">
        <v>623</v>
      </c>
      <c r="C54" s="263">
        <v>25</v>
      </c>
      <c r="D54" s="263">
        <v>650</v>
      </c>
      <c r="E54" s="263" t="s">
        <v>406</v>
      </c>
      <c r="F54" s="263" t="s">
        <v>471</v>
      </c>
      <c r="G54" s="263" t="s">
        <v>585</v>
      </c>
      <c r="H54" s="263" t="s">
        <v>932</v>
      </c>
      <c r="I54" s="263" t="s">
        <v>427</v>
      </c>
      <c r="J54" s="263" t="s">
        <v>453</v>
      </c>
      <c r="K54" s="263" t="s">
        <v>375</v>
      </c>
      <c r="L54" s="263" t="s">
        <v>1029</v>
      </c>
      <c r="M54" s="263" t="s">
        <v>357</v>
      </c>
      <c r="N54" s="263" t="s">
        <v>1030</v>
      </c>
      <c r="O54" s="263" t="s">
        <v>1031</v>
      </c>
      <c r="P54" s="263" t="s">
        <v>875</v>
      </c>
      <c r="Q54" s="263" t="s">
        <v>1032</v>
      </c>
      <c r="R54" s="263" t="s">
        <v>625</v>
      </c>
    </row>
    <row r="55" spans="1:18" s="267" customFormat="1" x14ac:dyDescent="0.2">
      <c r="A55" s="265"/>
      <c r="B55" s="265" t="s">
        <v>0</v>
      </c>
      <c r="C55" s="266">
        <v>1231</v>
      </c>
      <c r="D55" s="266">
        <v>35570</v>
      </c>
      <c r="E55" s="266" t="s">
        <v>1033</v>
      </c>
      <c r="F55" s="266" t="s">
        <v>1034</v>
      </c>
      <c r="G55" s="266" t="s">
        <v>1035</v>
      </c>
      <c r="H55" s="266" t="s">
        <v>1036</v>
      </c>
      <c r="I55" s="266" t="s">
        <v>1037</v>
      </c>
      <c r="J55" s="266" t="s">
        <v>1038</v>
      </c>
      <c r="K55" s="266" t="s">
        <v>1039</v>
      </c>
      <c r="L55" s="266" t="s">
        <v>1040</v>
      </c>
      <c r="M55" s="266" t="s">
        <v>1041</v>
      </c>
      <c r="N55" s="266" t="s">
        <v>1042</v>
      </c>
      <c r="O55" s="266" t="s">
        <v>1043</v>
      </c>
      <c r="P55" s="266" t="s">
        <v>1044</v>
      </c>
      <c r="Q55" s="266" t="s">
        <v>1045</v>
      </c>
      <c r="R55" s="266" t="s">
        <v>1046</v>
      </c>
    </row>
    <row r="56" spans="1:18" x14ac:dyDescent="0.2">
      <c r="I56" s="256" t="s">
        <v>1102</v>
      </c>
    </row>
  </sheetData>
  <mergeCells count="4">
    <mergeCell ref="C2:D2"/>
    <mergeCell ref="E2:L2"/>
    <mergeCell ref="M2:S2"/>
    <mergeCell ref="A1:S1"/>
  </mergeCells>
  <pageMargins left="1.45" right="0.7" top="0.5" bottom="0.5" header="0.3" footer="0.3"/>
  <pageSetup scale="68" orientation="landscape" verticalDpi="0" r:id="rId1"/>
  <colBreaks count="1" manualBreakCount="1">
    <brk id="1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G59" sqref="G59"/>
    </sheetView>
  </sheetViews>
  <sheetFormatPr defaultColWidth="9.140625" defaultRowHeight="12.75" x14ac:dyDescent="0.2"/>
  <cols>
    <col min="1" max="1" width="4.140625" style="329" customWidth="1"/>
    <col min="2" max="2" width="30.140625" style="329" customWidth="1"/>
    <col min="3" max="3" width="10" style="329" customWidth="1"/>
    <col min="4" max="4" width="10" style="352" customWidth="1"/>
    <col min="5" max="5" width="9.5703125" style="329" customWidth="1"/>
    <col min="6" max="6" width="9.140625" style="352"/>
    <col min="7" max="7" width="8.42578125" style="329" customWidth="1"/>
    <col min="8" max="8" width="9.140625" style="352"/>
    <col min="9" max="9" width="8" style="329" bestFit="1" customWidth="1"/>
    <col min="10" max="10" width="9.140625" style="352"/>
    <col min="11" max="11" width="10.85546875" style="329" customWidth="1"/>
    <col min="12" max="16384" width="9.140625" style="329"/>
  </cols>
  <sheetData>
    <row r="1" spans="1:10" ht="14.25" x14ac:dyDescent="0.2">
      <c r="A1" s="560" t="s">
        <v>1050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0" x14ac:dyDescent="0.2">
      <c r="A2" s="561" t="s">
        <v>1052</v>
      </c>
      <c r="B2" s="561"/>
      <c r="H2" s="562" t="s">
        <v>1051</v>
      </c>
      <c r="I2" s="562"/>
      <c r="J2" s="562"/>
    </row>
    <row r="3" spans="1:10" x14ac:dyDescent="0.2">
      <c r="A3" s="563" t="s">
        <v>704</v>
      </c>
      <c r="B3" s="564" t="s">
        <v>97</v>
      </c>
      <c r="C3" s="566" t="s">
        <v>705</v>
      </c>
      <c r="D3" s="566"/>
      <c r="E3" s="566" t="s">
        <v>706</v>
      </c>
      <c r="F3" s="566"/>
      <c r="G3" s="566" t="s">
        <v>707</v>
      </c>
      <c r="H3" s="566"/>
      <c r="I3" s="566" t="s">
        <v>1</v>
      </c>
      <c r="J3" s="566"/>
    </row>
    <row r="4" spans="1:10" ht="25.5" x14ac:dyDescent="0.2">
      <c r="A4" s="563"/>
      <c r="B4" s="565"/>
      <c r="C4" s="330" t="s">
        <v>708</v>
      </c>
      <c r="D4" s="351" t="s">
        <v>96</v>
      </c>
      <c r="E4" s="330" t="s">
        <v>708</v>
      </c>
      <c r="F4" s="351" t="s">
        <v>96</v>
      </c>
      <c r="G4" s="330" t="s">
        <v>708</v>
      </c>
      <c r="H4" s="351" t="s">
        <v>96</v>
      </c>
      <c r="I4" s="330" t="s">
        <v>708</v>
      </c>
      <c r="J4" s="351" t="s">
        <v>96</v>
      </c>
    </row>
    <row r="5" spans="1:10" x14ac:dyDescent="0.2">
      <c r="A5" s="554" t="s">
        <v>321</v>
      </c>
      <c r="B5" s="555"/>
      <c r="C5" s="555"/>
      <c r="D5" s="555"/>
      <c r="E5" s="555"/>
      <c r="F5" s="555"/>
      <c r="G5" s="555"/>
      <c r="H5" s="555"/>
      <c r="I5" s="555"/>
      <c r="J5" s="556"/>
    </row>
    <row r="6" spans="1:10" x14ac:dyDescent="0.2">
      <c r="A6" s="331">
        <v>1</v>
      </c>
      <c r="B6" s="332" t="s">
        <v>52</v>
      </c>
      <c r="C6" s="333">
        <v>1601</v>
      </c>
      <c r="D6" s="353">
        <v>495</v>
      </c>
      <c r="E6" s="333">
        <v>3000</v>
      </c>
      <c r="F6" s="353">
        <v>6574</v>
      </c>
      <c r="G6" s="333">
        <v>916</v>
      </c>
      <c r="H6" s="353">
        <v>5931</v>
      </c>
      <c r="I6" s="333">
        <f>C6+E6+G6</f>
        <v>5517</v>
      </c>
      <c r="J6" s="353">
        <f>D6+F6+H6</f>
        <v>13000</v>
      </c>
    </row>
    <row r="7" spans="1:10" x14ac:dyDescent="0.2">
      <c r="A7" s="331">
        <v>2</v>
      </c>
      <c r="B7" s="332" t="s">
        <v>53</v>
      </c>
      <c r="C7" s="333">
        <v>341</v>
      </c>
      <c r="D7" s="353">
        <v>117</v>
      </c>
      <c r="E7" s="333">
        <v>599</v>
      </c>
      <c r="F7" s="353">
        <v>1342</v>
      </c>
      <c r="G7" s="333">
        <v>185</v>
      </c>
      <c r="H7" s="353">
        <v>1411</v>
      </c>
      <c r="I7" s="333">
        <f t="shared" ref="I7:I26" si="0">C7+E7+G7</f>
        <v>1125</v>
      </c>
      <c r="J7" s="353">
        <f t="shared" ref="J7:J26" si="1">D7+F7+H7</f>
        <v>2870</v>
      </c>
    </row>
    <row r="8" spans="1:10" x14ac:dyDescent="0.2">
      <c r="A8" s="331">
        <v>3</v>
      </c>
      <c r="B8" s="332" t="s">
        <v>54</v>
      </c>
      <c r="C8" s="333">
        <v>1605</v>
      </c>
      <c r="D8" s="353">
        <v>409</v>
      </c>
      <c r="E8" s="333">
        <v>2841</v>
      </c>
      <c r="F8" s="353">
        <v>6048</v>
      </c>
      <c r="G8" s="333">
        <v>1027</v>
      </c>
      <c r="H8" s="353">
        <v>7537</v>
      </c>
      <c r="I8" s="333">
        <f t="shared" si="0"/>
        <v>5473</v>
      </c>
      <c r="J8" s="353">
        <f t="shared" si="1"/>
        <v>13994</v>
      </c>
    </row>
    <row r="9" spans="1:10" x14ac:dyDescent="0.2">
      <c r="A9" s="331">
        <v>4</v>
      </c>
      <c r="B9" s="332" t="s">
        <v>55</v>
      </c>
      <c r="C9" s="333">
        <v>8893</v>
      </c>
      <c r="D9" s="353">
        <v>3426</v>
      </c>
      <c r="E9" s="333">
        <v>9530</v>
      </c>
      <c r="F9" s="353">
        <v>22183</v>
      </c>
      <c r="G9" s="333">
        <v>2454</v>
      </c>
      <c r="H9" s="353">
        <v>18474</v>
      </c>
      <c r="I9" s="333">
        <f t="shared" si="0"/>
        <v>20877</v>
      </c>
      <c r="J9" s="353">
        <f t="shared" si="1"/>
        <v>44083</v>
      </c>
    </row>
    <row r="10" spans="1:10" x14ac:dyDescent="0.2">
      <c r="A10" s="331">
        <v>5</v>
      </c>
      <c r="B10" s="332" t="s">
        <v>56</v>
      </c>
      <c r="C10" s="333">
        <v>1350</v>
      </c>
      <c r="D10" s="353">
        <v>37</v>
      </c>
      <c r="E10" s="333">
        <v>2892</v>
      </c>
      <c r="F10" s="353">
        <v>6109</v>
      </c>
      <c r="G10" s="333">
        <v>888</v>
      </c>
      <c r="H10" s="353">
        <v>6637</v>
      </c>
      <c r="I10" s="333">
        <f t="shared" si="0"/>
        <v>5130</v>
      </c>
      <c r="J10" s="353">
        <f t="shared" si="1"/>
        <v>12783</v>
      </c>
    </row>
    <row r="11" spans="1:10" x14ac:dyDescent="0.2">
      <c r="A11" s="331">
        <v>6</v>
      </c>
      <c r="B11" s="332" t="s">
        <v>57</v>
      </c>
      <c r="C11" s="333">
        <v>4104</v>
      </c>
      <c r="D11" s="353">
        <v>1373</v>
      </c>
      <c r="E11" s="333">
        <v>5275</v>
      </c>
      <c r="F11" s="353">
        <v>11021</v>
      </c>
      <c r="G11" s="333">
        <v>1083</v>
      </c>
      <c r="H11" s="353">
        <v>7911</v>
      </c>
      <c r="I11" s="333">
        <f t="shared" si="0"/>
        <v>10462</v>
      </c>
      <c r="J11" s="353">
        <f t="shared" si="1"/>
        <v>20305</v>
      </c>
    </row>
    <row r="12" spans="1:10" x14ac:dyDescent="0.2">
      <c r="A12" s="331">
        <v>7</v>
      </c>
      <c r="B12" s="332" t="s">
        <v>58</v>
      </c>
      <c r="C12" s="333">
        <v>4008</v>
      </c>
      <c r="D12" s="353">
        <v>1494</v>
      </c>
      <c r="E12" s="333">
        <v>5739</v>
      </c>
      <c r="F12" s="353">
        <v>13119</v>
      </c>
      <c r="G12" s="333">
        <v>1834</v>
      </c>
      <c r="H12" s="353">
        <v>15473</v>
      </c>
      <c r="I12" s="333">
        <f t="shared" si="0"/>
        <v>11581</v>
      </c>
      <c r="J12" s="353">
        <f t="shared" si="1"/>
        <v>30086</v>
      </c>
    </row>
    <row r="13" spans="1:10" x14ac:dyDescent="0.2">
      <c r="A13" s="331">
        <v>8</v>
      </c>
      <c r="B13" s="332" t="s">
        <v>45</v>
      </c>
      <c r="C13" s="333">
        <v>821</v>
      </c>
      <c r="D13" s="353">
        <v>189</v>
      </c>
      <c r="E13" s="333">
        <v>785</v>
      </c>
      <c r="F13" s="353">
        <v>154</v>
      </c>
      <c r="G13" s="333">
        <v>320</v>
      </c>
      <c r="H13" s="353">
        <v>2058</v>
      </c>
      <c r="I13" s="333">
        <f t="shared" si="0"/>
        <v>1926</v>
      </c>
      <c r="J13" s="353">
        <f t="shared" si="1"/>
        <v>2401</v>
      </c>
    </row>
    <row r="14" spans="1:10" x14ac:dyDescent="0.2">
      <c r="A14" s="331">
        <v>9</v>
      </c>
      <c r="B14" s="332" t="s">
        <v>46</v>
      </c>
      <c r="C14" s="333">
        <v>2059</v>
      </c>
      <c r="D14" s="353">
        <v>14</v>
      </c>
      <c r="E14" s="333">
        <v>779</v>
      </c>
      <c r="F14" s="353">
        <v>141</v>
      </c>
      <c r="G14" s="333">
        <v>193</v>
      </c>
      <c r="H14" s="353">
        <v>1289</v>
      </c>
      <c r="I14" s="333">
        <f t="shared" si="0"/>
        <v>3031</v>
      </c>
      <c r="J14" s="353">
        <f t="shared" si="1"/>
        <v>1444</v>
      </c>
    </row>
    <row r="15" spans="1:10" x14ac:dyDescent="0.2">
      <c r="A15" s="331">
        <v>10</v>
      </c>
      <c r="B15" s="332" t="s">
        <v>709</v>
      </c>
      <c r="C15" s="333">
        <v>15451</v>
      </c>
      <c r="D15" s="353">
        <v>341</v>
      </c>
      <c r="E15" s="333">
        <v>1068</v>
      </c>
      <c r="F15" s="353">
        <v>2799</v>
      </c>
      <c r="G15" s="333">
        <v>279</v>
      </c>
      <c r="H15" s="353">
        <v>2144</v>
      </c>
      <c r="I15" s="333">
        <f t="shared" si="0"/>
        <v>16798</v>
      </c>
      <c r="J15" s="353">
        <f t="shared" si="1"/>
        <v>5284</v>
      </c>
    </row>
    <row r="16" spans="1:10" x14ac:dyDescent="0.2">
      <c r="A16" s="331">
        <v>11</v>
      </c>
      <c r="B16" s="332" t="s">
        <v>59</v>
      </c>
      <c r="C16" s="333">
        <v>2513</v>
      </c>
      <c r="D16" s="353">
        <v>116</v>
      </c>
      <c r="E16" s="333">
        <v>673</v>
      </c>
      <c r="F16" s="353">
        <v>1413</v>
      </c>
      <c r="G16" s="333">
        <v>178</v>
      </c>
      <c r="H16" s="353">
        <v>1312</v>
      </c>
      <c r="I16" s="333">
        <f t="shared" si="0"/>
        <v>3364</v>
      </c>
      <c r="J16" s="353">
        <f t="shared" si="1"/>
        <v>2841</v>
      </c>
    </row>
    <row r="17" spans="1:10" x14ac:dyDescent="0.2">
      <c r="A17" s="331">
        <v>12</v>
      </c>
      <c r="B17" s="332" t="s">
        <v>60</v>
      </c>
      <c r="C17" s="333">
        <v>387</v>
      </c>
      <c r="D17" s="353">
        <v>301</v>
      </c>
      <c r="E17" s="333">
        <v>597</v>
      </c>
      <c r="F17" s="353">
        <v>1232</v>
      </c>
      <c r="G17" s="333">
        <v>230</v>
      </c>
      <c r="H17" s="353">
        <v>1466</v>
      </c>
      <c r="I17" s="333">
        <f t="shared" si="0"/>
        <v>1214</v>
      </c>
      <c r="J17" s="353">
        <f t="shared" si="1"/>
        <v>2999</v>
      </c>
    </row>
    <row r="18" spans="1:10" x14ac:dyDescent="0.2">
      <c r="A18" s="331">
        <v>13</v>
      </c>
      <c r="B18" s="332" t="s">
        <v>79</v>
      </c>
      <c r="C18" s="333">
        <v>715</v>
      </c>
      <c r="D18" s="353">
        <v>149</v>
      </c>
      <c r="E18" s="333">
        <v>1090</v>
      </c>
      <c r="F18" s="353">
        <v>2525</v>
      </c>
      <c r="G18" s="333">
        <v>383</v>
      </c>
      <c r="H18" s="353">
        <v>2978</v>
      </c>
      <c r="I18" s="333">
        <f t="shared" si="0"/>
        <v>2188</v>
      </c>
      <c r="J18" s="353">
        <f t="shared" si="1"/>
        <v>5652</v>
      </c>
    </row>
    <row r="19" spans="1:10" x14ac:dyDescent="0.2">
      <c r="A19" s="331">
        <v>14</v>
      </c>
      <c r="B19" s="332" t="s">
        <v>80</v>
      </c>
      <c r="C19" s="333">
        <v>301</v>
      </c>
      <c r="D19" s="353">
        <v>75</v>
      </c>
      <c r="E19" s="333">
        <v>523</v>
      </c>
      <c r="F19" s="353">
        <v>1089</v>
      </c>
      <c r="G19" s="333">
        <v>163</v>
      </c>
      <c r="H19" s="353">
        <v>1109</v>
      </c>
      <c r="I19" s="333">
        <f t="shared" si="0"/>
        <v>987</v>
      </c>
      <c r="J19" s="353">
        <f t="shared" si="1"/>
        <v>2273</v>
      </c>
    </row>
    <row r="20" spans="1:10" x14ac:dyDescent="0.2">
      <c r="A20" s="331">
        <v>15</v>
      </c>
      <c r="B20" s="332" t="s">
        <v>61</v>
      </c>
      <c r="C20" s="333">
        <v>68328</v>
      </c>
      <c r="D20" s="353">
        <v>2364</v>
      </c>
      <c r="E20" s="333">
        <v>9781</v>
      </c>
      <c r="F20" s="353">
        <v>15734</v>
      </c>
      <c r="G20" s="333">
        <v>2184</v>
      </c>
      <c r="H20" s="353">
        <v>14247</v>
      </c>
      <c r="I20" s="333">
        <f t="shared" si="0"/>
        <v>80293</v>
      </c>
      <c r="J20" s="353">
        <f t="shared" si="1"/>
        <v>32345</v>
      </c>
    </row>
    <row r="21" spans="1:10" x14ac:dyDescent="0.2">
      <c r="A21" s="331">
        <v>16</v>
      </c>
      <c r="B21" s="332" t="s">
        <v>67</v>
      </c>
      <c r="C21" s="333">
        <v>72561</v>
      </c>
      <c r="D21" s="353">
        <v>2662</v>
      </c>
      <c r="E21" s="333">
        <v>17322</v>
      </c>
      <c r="F21" s="353">
        <v>48315</v>
      </c>
      <c r="G21" s="333">
        <v>9377</v>
      </c>
      <c r="H21" s="353">
        <v>7453</v>
      </c>
      <c r="I21" s="333">
        <f t="shared" si="0"/>
        <v>99260</v>
      </c>
      <c r="J21" s="353">
        <f t="shared" si="1"/>
        <v>58430</v>
      </c>
    </row>
    <row r="22" spans="1:10" x14ac:dyDescent="0.2">
      <c r="A22" s="331">
        <v>17</v>
      </c>
      <c r="B22" s="332" t="s">
        <v>62</v>
      </c>
      <c r="C22" s="333">
        <v>955</v>
      </c>
      <c r="D22" s="353">
        <v>268</v>
      </c>
      <c r="E22" s="333">
        <v>2659</v>
      </c>
      <c r="F22" s="353">
        <v>6283</v>
      </c>
      <c r="G22" s="333">
        <v>403</v>
      </c>
      <c r="H22" s="353">
        <v>2351</v>
      </c>
      <c r="I22" s="333">
        <f t="shared" si="0"/>
        <v>4017</v>
      </c>
      <c r="J22" s="353">
        <f t="shared" si="1"/>
        <v>8902</v>
      </c>
    </row>
    <row r="23" spans="1:10" x14ac:dyDescent="0.2">
      <c r="A23" s="331">
        <v>18</v>
      </c>
      <c r="B23" s="332" t="s">
        <v>192</v>
      </c>
      <c r="C23" s="333">
        <v>7374</v>
      </c>
      <c r="D23" s="353">
        <v>1389</v>
      </c>
      <c r="E23" s="333">
        <v>2808</v>
      </c>
      <c r="F23" s="353">
        <v>4351</v>
      </c>
      <c r="G23" s="333">
        <v>333</v>
      </c>
      <c r="H23" s="353">
        <v>24</v>
      </c>
      <c r="I23" s="333">
        <f t="shared" si="0"/>
        <v>10515</v>
      </c>
      <c r="J23" s="353">
        <f t="shared" si="1"/>
        <v>5764</v>
      </c>
    </row>
    <row r="24" spans="1:10" x14ac:dyDescent="0.2">
      <c r="A24" s="331">
        <v>19</v>
      </c>
      <c r="B24" s="332" t="s">
        <v>63</v>
      </c>
      <c r="C24" s="333">
        <v>2679</v>
      </c>
      <c r="D24" s="353">
        <v>723</v>
      </c>
      <c r="E24" s="333">
        <v>4571</v>
      </c>
      <c r="F24" s="353">
        <v>8758</v>
      </c>
      <c r="G24" s="333">
        <v>875</v>
      </c>
      <c r="H24" s="353">
        <v>5362</v>
      </c>
      <c r="I24" s="333">
        <f t="shared" si="0"/>
        <v>8125</v>
      </c>
      <c r="J24" s="353">
        <f t="shared" si="1"/>
        <v>14843</v>
      </c>
    </row>
    <row r="25" spans="1:10" x14ac:dyDescent="0.2">
      <c r="A25" s="331">
        <v>20</v>
      </c>
      <c r="B25" s="332" t="s">
        <v>64</v>
      </c>
      <c r="C25" s="333">
        <v>98</v>
      </c>
      <c r="D25" s="353">
        <v>3</v>
      </c>
      <c r="E25" s="333">
        <v>233</v>
      </c>
      <c r="F25" s="353">
        <v>46</v>
      </c>
      <c r="G25" s="333">
        <v>46</v>
      </c>
      <c r="H25" s="353">
        <v>354</v>
      </c>
      <c r="I25" s="333">
        <f t="shared" si="0"/>
        <v>377</v>
      </c>
      <c r="J25" s="353">
        <f t="shared" si="1"/>
        <v>403</v>
      </c>
    </row>
    <row r="26" spans="1:10" x14ac:dyDescent="0.2">
      <c r="A26" s="331">
        <v>21</v>
      </c>
      <c r="B26" s="332" t="s">
        <v>47</v>
      </c>
      <c r="C26" s="333">
        <v>1120</v>
      </c>
      <c r="D26" s="353">
        <v>454</v>
      </c>
      <c r="E26" s="333">
        <v>1615</v>
      </c>
      <c r="F26" s="353">
        <v>3885</v>
      </c>
      <c r="G26" s="333">
        <v>332</v>
      </c>
      <c r="H26" s="353">
        <v>2567</v>
      </c>
      <c r="I26" s="333">
        <f t="shared" si="0"/>
        <v>3067</v>
      </c>
      <c r="J26" s="353">
        <f t="shared" si="1"/>
        <v>6906</v>
      </c>
    </row>
    <row r="27" spans="1:10" x14ac:dyDescent="0.2">
      <c r="A27" s="334"/>
      <c r="B27" s="335" t="s">
        <v>710</v>
      </c>
      <c r="C27" s="336">
        <f>SUM(C6:C26)</f>
        <v>197264</v>
      </c>
      <c r="D27" s="354">
        <f t="shared" ref="D27:J27" si="2">SUM(D6:D26)</f>
        <v>16399</v>
      </c>
      <c r="E27" s="336">
        <f t="shared" si="2"/>
        <v>74380</v>
      </c>
      <c r="F27" s="354">
        <f t="shared" si="2"/>
        <v>163121</v>
      </c>
      <c r="G27" s="336">
        <f t="shared" si="2"/>
        <v>23683</v>
      </c>
      <c r="H27" s="354">
        <f t="shared" si="2"/>
        <v>108088</v>
      </c>
      <c r="I27" s="336">
        <f t="shared" si="2"/>
        <v>295327</v>
      </c>
      <c r="J27" s="354">
        <f t="shared" si="2"/>
        <v>287608</v>
      </c>
    </row>
    <row r="28" spans="1:10" x14ac:dyDescent="0.2">
      <c r="A28" s="557" t="s">
        <v>711</v>
      </c>
      <c r="B28" s="558"/>
      <c r="C28" s="558"/>
      <c r="D28" s="558"/>
      <c r="E28" s="558"/>
      <c r="F28" s="558"/>
      <c r="G28" s="558"/>
      <c r="H28" s="558"/>
      <c r="I28" s="558"/>
      <c r="J28" s="559"/>
    </row>
    <row r="29" spans="1:10" x14ac:dyDescent="0.2">
      <c r="A29" s="331">
        <v>22</v>
      </c>
      <c r="B29" s="332" t="s">
        <v>44</v>
      </c>
      <c r="C29" s="333">
        <v>97232</v>
      </c>
      <c r="D29" s="353">
        <v>19587</v>
      </c>
      <c r="E29" s="333">
        <v>589</v>
      </c>
      <c r="F29" s="353">
        <v>2021</v>
      </c>
      <c r="G29" s="333">
        <v>636</v>
      </c>
      <c r="H29" s="353">
        <v>4505</v>
      </c>
      <c r="I29" s="333">
        <f>C29+E29+G29</f>
        <v>98457</v>
      </c>
      <c r="J29" s="353">
        <f>D29+F29+H29</f>
        <v>26113</v>
      </c>
    </row>
    <row r="30" spans="1:10" x14ac:dyDescent="0.2">
      <c r="A30" s="331">
        <v>23</v>
      </c>
      <c r="B30" s="332" t="s">
        <v>193</v>
      </c>
      <c r="C30" s="333">
        <v>185744</v>
      </c>
      <c r="D30" s="353">
        <v>67768</v>
      </c>
      <c r="E30" s="333">
        <v>0</v>
      </c>
      <c r="F30" s="353">
        <v>0</v>
      </c>
      <c r="G30" s="333">
        <v>0</v>
      </c>
      <c r="H30" s="353">
        <v>0</v>
      </c>
      <c r="I30" s="333">
        <f t="shared" ref="I30:I45" si="3">C30+E30+G30</f>
        <v>185744</v>
      </c>
      <c r="J30" s="353">
        <f t="shared" ref="J30:J45" si="4">D30+F30+H30</f>
        <v>67768</v>
      </c>
    </row>
    <row r="31" spans="1:10" x14ac:dyDescent="0.2">
      <c r="A31" s="331">
        <v>24</v>
      </c>
      <c r="B31" s="332" t="s">
        <v>48</v>
      </c>
      <c r="C31" s="333">
        <v>0</v>
      </c>
      <c r="D31" s="353">
        <v>0</v>
      </c>
      <c r="E31" s="333">
        <v>0</v>
      </c>
      <c r="F31" s="353">
        <v>0</v>
      </c>
      <c r="G31" s="333">
        <v>1</v>
      </c>
      <c r="H31" s="353">
        <v>1</v>
      </c>
      <c r="I31" s="333">
        <f t="shared" si="3"/>
        <v>1</v>
      </c>
      <c r="J31" s="353">
        <f t="shared" si="4"/>
        <v>1</v>
      </c>
    </row>
    <row r="32" spans="1:10" x14ac:dyDescent="0.2">
      <c r="A32" s="331">
        <v>25</v>
      </c>
      <c r="B32" s="332" t="s">
        <v>92</v>
      </c>
      <c r="C32" s="333">
        <v>6</v>
      </c>
      <c r="D32" s="353">
        <v>2</v>
      </c>
      <c r="E32" s="333">
        <v>404</v>
      </c>
      <c r="F32" s="353">
        <v>1524</v>
      </c>
      <c r="G32" s="333">
        <v>219</v>
      </c>
      <c r="H32" s="353">
        <v>1475</v>
      </c>
      <c r="I32" s="333">
        <f t="shared" si="3"/>
        <v>629</v>
      </c>
      <c r="J32" s="353">
        <f t="shared" si="4"/>
        <v>3001</v>
      </c>
    </row>
    <row r="33" spans="1:10" x14ac:dyDescent="0.2">
      <c r="A33" s="331">
        <v>26</v>
      </c>
      <c r="B33" s="332" t="s">
        <v>712</v>
      </c>
      <c r="C33" s="333">
        <v>33</v>
      </c>
      <c r="D33" s="353">
        <v>15</v>
      </c>
      <c r="E33" s="333">
        <v>22</v>
      </c>
      <c r="F33" s="353">
        <v>35</v>
      </c>
      <c r="G33" s="333">
        <v>11</v>
      </c>
      <c r="H33" s="353">
        <v>78</v>
      </c>
      <c r="I33" s="333">
        <f t="shared" si="3"/>
        <v>66</v>
      </c>
      <c r="J33" s="353">
        <f t="shared" si="4"/>
        <v>128</v>
      </c>
    </row>
    <row r="34" spans="1:10" x14ac:dyDescent="0.2">
      <c r="A34" s="331">
        <v>27</v>
      </c>
      <c r="B34" s="332" t="s">
        <v>68</v>
      </c>
      <c r="C34" s="333">
        <v>69385</v>
      </c>
      <c r="D34" s="353">
        <v>16229</v>
      </c>
      <c r="E34" s="333">
        <v>700</v>
      </c>
      <c r="F34" s="353">
        <v>1816</v>
      </c>
      <c r="G34" s="333">
        <v>361</v>
      </c>
      <c r="H34" s="353">
        <v>2486</v>
      </c>
      <c r="I34" s="333">
        <f t="shared" si="3"/>
        <v>70446</v>
      </c>
      <c r="J34" s="353">
        <f t="shared" si="4"/>
        <v>20531</v>
      </c>
    </row>
    <row r="35" spans="1:10" x14ac:dyDescent="0.2">
      <c r="A35" s="331">
        <v>28</v>
      </c>
      <c r="B35" s="332" t="s">
        <v>69</v>
      </c>
      <c r="C35" s="333">
        <v>12505</v>
      </c>
      <c r="D35" s="353">
        <v>3351</v>
      </c>
      <c r="E35" s="333">
        <v>164</v>
      </c>
      <c r="F35" s="353">
        <v>374</v>
      </c>
      <c r="G35" s="333">
        <v>101</v>
      </c>
      <c r="H35" s="353">
        <v>792</v>
      </c>
      <c r="I35" s="333">
        <f t="shared" si="3"/>
        <v>12770</v>
      </c>
      <c r="J35" s="353">
        <f t="shared" si="4"/>
        <v>4517</v>
      </c>
    </row>
    <row r="36" spans="1:10" x14ac:dyDescent="0.2">
      <c r="A36" s="331">
        <v>29</v>
      </c>
      <c r="B36" s="332" t="s">
        <v>713</v>
      </c>
      <c r="C36" s="333">
        <v>55578</v>
      </c>
      <c r="D36" s="353">
        <v>12861</v>
      </c>
      <c r="E36" s="333">
        <v>3984</v>
      </c>
      <c r="F36" s="353">
        <v>2768</v>
      </c>
      <c r="G36" s="333">
        <v>2</v>
      </c>
      <c r="H36" s="353">
        <v>1</v>
      </c>
      <c r="I36" s="333">
        <f t="shared" si="3"/>
        <v>59564</v>
      </c>
      <c r="J36" s="353">
        <f t="shared" si="4"/>
        <v>15630</v>
      </c>
    </row>
    <row r="37" spans="1:10" x14ac:dyDescent="0.2">
      <c r="A37" s="331">
        <v>30</v>
      </c>
      <c r="B37" s="332" t="s">
        <v>334</v>
      </c>
      <c r="C37" s="333">
        <v>98777</v>
      </c>
      <c r="D37" s="353">
        <v>22236</v>
      </c>
      <c r="E37" s="333">
        <v>5861</v>
      </c>
      <c r="F37" s="353">
        <v>16621</v>
      </c>
      <c r="G37" s="333">
        <v>1614</v>
      </c>
      <c r="H37" s="353">
        <v>8708</v>
      </c>
      <c r="I37" s="333">
        <f t="shared" si="3"/>
        <v>106252</v>
      </c>
      <c r="J37" s="353">
        <f t="shared" si="4"/>
        <v>47565</v>
      </c>
    </row>
    <row r="38" spans="1:10" x14ac:dyDescent="0.2">
      <c r="A38" s="331">
        <v>31</v>
      </c>
      <c r="B38" s="332" t="s">
        <v>714</v>
      </c>
      <c r="C38" s="333">
        <v>8</v>
      </c>
      <c r="D38" s="353">
        <v>2</v>
      </c>
      <c r="E38" s="333">
        <v>19</v>
      </c>
      <c r="F38" s="353">
        <v>42</v>
      </c>
      <c r="G38" s="333">
        <v>5</v>
      </c>
      <c r="H38" s="353">
        <v>39</v>
      </c>
      <c r="I38" s="333">
        <f t="shared" si="3"/>
        <v>32</v>
      </c>
      <c r="J38" s="353">
        <f t="shared" si="4"/>
        <v>83</v>
      </c>
    </row>
    <row r="39" spans="1:10" x14ac:dyDescent="0.2">
      <c r="A39" s="331">
        <v>32</v>
      </c>
      <c r="B39" s="332" t="s">
        <v>715</v>
      </c>
      <c r="C39" s="333">
        <v>18</v>
      </c>
      <c r="D39" s="353">
        <v>6</v>
      </c>
      <c r="E39" s="333">
        <v>85</v>
      </c>
      <c r="F39" s="353">
        <v>21</v>
      </c>
      <c r="G39" s="333">
        <v>37</v>
      </c>
      <c r="H39" s="353">
        <v>213</v>
      </c>
      <c r="I39" s="333">
        <f t="shared" si="3"/>
        <v>140</v>
      </c>
      <c r="J39" s="353">
        <f t="shared" si="4"/>
        <v>240</v>
      </c>
    </row>
    <row r="40" spans="1:10" x14ac:dyDescent="0.2">
      <c r="A40" s="331">
        <v>33</v>
      </c>
      <c r="B40" s="332" t="s">
        <v>90</v>
      </c>
      <c r="C40" s="333">
        <v>1</v>
      </c>
      <c r="D40" s="353">
        <v>0</v>
      </c>
      <c r="E40" s="333">
        <v>7</v>
      </c>
      <c r="F40" s="353">
        <v>13</v>
      </c>
      <c r="G40" s="333">
        <v>5</v>
      </c>
      <c r="H40" s="353">
        <v>4</v>
      </c>
      <c r="I40" s="333">
        <f t="shared" si="3"/>
        <v>13</v>
      </c>
      <c r="J40" s="353">
        <f t="shared" si="4"/>
        <v>17</v>
      </c>
    </row>
    <row r="41" spans="1:10" x14ac:dyDescent="0.2">
      <c r="A41" s="331">
        <v>34</v>
      </c>
      <c r="B41" s="332" t="s">
        <v>70</v>
      </c>
      <c r="C41" s="333">
        <v>21</v>
      </c>
      <c r="D41" s="353">
        <v>124</v>
      </c>
      <c r="E41" s="333">
        <v>51</v>
      </c>
      <c r="F41" s="353">
        <v>192</v>
      </c>
      <c r="G41" s="333">
        <v>73</v>
      </c>
      <c r="H41" s="353">
        <v>496</v>
      </c>
      <c r="I41" s="333">
        <f t="shared" si="3"/>
        <v>145</v>
      </c>
      <c r="J41" s="353">
        <f t="shared" si="4"/>
        <v>812</v>
      </c>
    </row>
    <row r="42" spans="1:10" x14ac:dyDescent="0.2">
      <c r="A42" s="331">
        <v>35</v>
      </c>
      <c r="B42" s="332" t="s">
        <v>72</v>
      </c>
      <c r="C42" s="333">
        <v>5138</v>
      </c>
      <c r="D42" s="353">
        <v>11</v>
      </c>
      <c r="E42" s="333">
        <v>543</v>
      </c>
      <c r="F42" s="353">
        <v>1586</v>
      </c>
      <c r="G42" s="333">
        <v>97</v>
      </c>
      <c r="H42" s="353">
        <v>793</v>
      </c>
      <c r="I42" s="333">
        <f t="shared" si="3"/>
        <v>5778</v>
      </c>
      <c r="J42" s="353">
        <f t="shared" si="4"/>
        <v>2390</v>
      </c>
    </row>
    <row r="43" spans="1:10" x14ac:dyDescent="0.2">
      <c r="A43" s="331">
        <v>36</v>
      </c>
      <c r="B43" s="332" t="s">
        <v>205</v>
      </c>
      <c r="C43" s="333">
        <v>0</v>
      </c>
      <c r="D43" s="353">
        <v>0</v>
      </c>
      <c r="E43" s="333">
        <v>2</v>
      </c>
      <c r="F43" s="353">
        <v>9</v>
      </c>
      <c r="G43" s="333">
        <v>5</v>
      </c>
      <c r="H43" s="353">
        <v>48</v>
      </c>
      <c r="I43" s="333">
        <f t="shared" si="3"/>
        <v>7</v>
      </c>
      <c r="J43" s="353">
        <f t="shared" si="4"/>
        <v>57</v>
      </c>
    </row>
    <row r="44" spans="1:10" x14ac:dyDescent="0.2">
      <c r="A44" s="337">
        <v>37</v>
      </c>
      <c r="B44" s="338" t="s">
        <v>74</v>
      </c>
      <c r="C44" s="339">
        <v>0</v>
      </c>
      <c r="D44" s="355">
        <v>0</v>
      </c>
      <c r="E44" s="339">
        <v>0</v>
      </c>
      <c r="F44" s="355">
        <v>0</v>
      </c>
      <c r="G44" s="339">
        <v>1</v>
      </c>
      <c r="H44" s="355">
        <v>8</v>
      </c>
      <c r="I44" s="333">
        <f t="shared" si="3"/>
        <v>1</v>
      </c>
      <c r="J44" s="353">
        <f t="shared" si="4"/>
        <v>8</v>
      </c>
    </row>
    <row r="45" spans="1:10" x14ac:dyDescent="0.2">
      <c r="A45" s="340">
        <v>38</v>
      </c>
      <c r="B45" s="341" t="s">
        <v>73</v>
      </c>
      <c r="C45" s="342">
        <v>7993</v>
      </c>
      <c r="D45" s="356">
        <v>2051</v>
      </c>
      <c r="E45" s="342">
        <v>1560</v>
      </c>
      <c r="F45" s="356">
        <v>3115</v>
      </c>
      <c r="G45" s="342">
        <v>37</v>
      </c>
      <c r="H45" s="356">
        <v>256</v>
      </c>
      <c r="I45" s="333">
        <f t="shared" si="3"/>
        <v>9590</v>
      </c>
      <c r="J45" s="353">
        <f t="shared" si="4"/>
        <v>5422</v>
      </c>
    </row>
    <row r="46" spans="1:10" x14ac:dyDescent="0.2">
      <c r="A46" s="342"/>
      <c r="B46" s="343" t="s">
        <v>710</v>
      </c>
      <c r="C46" s="344">
        <f>SUM(C29:C45)</f>
        <v>532439</v>
      </c>
      <c r="D46" s="357">
        <f t="shared" ref="D46:J46" si="5">SUM(D29:D45)</f>
        <v>144243</v>
      </c>
      <c r="E46" s="344">
        <f t="shared" si="5"/>
        <v>13991</v>
      </c>
      <c r="F46" s="357">
        <f t="shared" si="5"/>
        <v>30137</v>
      </c>
      <c r="G46" s="344">
        <f t="shared" si="5"/>
        <v>3205</v>
      </c>
      <c r="H46" s="357">
        <f t="shared" si="5"/>
        <v>19903</v>
      </c>
      <c r="I46" s="344">
        <f t="shared" si="5"/>
        <v>549635</v>
      </c>
      <c r="J46" s="357">
        <f t="shared" si="5"/>
        <v>194283</v>
      </c>
    </row>
    <row r="47" spans="1:10" x14ac:dyDescent="0.2">
      <c r="A47" s="554" t="s">
        <v>649</v>
      </c>
      <c r="B47" s="555"/>
      <c r="C47" s="555"/>
      <c r="D47" s="555"/>
      <c r="E47" s="555"/>
      <c r="F47" s="555"/>
      <c r="G47" s="555"/>
      <c r="H47" s="555"/>
      <c r="I47" s="555"/>
      <c r="J47" s="556"/>
    </row>
    <row r="48" spans="1:10" x14ac:dyDescent="0.2">
      <c r="A48" s="331">
        <v>38</v>
      </c>
      <c r="B48" s="332" t="s">
        <v>43</v>
      </c>
      <c r="C48" s="333">
        <v>5062</v>
      </c>
      <c r="D48" s="353">
        <v>2035</v>
      </c>
      <c r="E48" s="333">
        <v>884</v>
      </c>
      <c r="F48" s="353">
        <v>1454</v>
      </c>
      <c r="G48" s="333">
        <v>200</v>
      </c>
      <c r="H48" s="353">
        <v>1416</v>
      </c>
      <c r="I48" s="333">
        <f>C48+E48+G48</f>
        <v>6146</v>
      </c>
      <c r="J48" s="353">
        <f>D48+F48+H48</f>
        <v>4905</v>
      </c>
    </row>
    <row r="49" spans="1:11" x14ac:dyDescent="0.2">
      <c r="A49" s="331">
        <v>39</v>
      </c>
      <c r="B49" s="332" t="s">
        <v>207</v>
      </c>
      <c r="C49" s="333">
        <v>11537</v>
      </c>
      <c r="D49" s="353">
        <v>3605</v>
      </c>
      <c r="E49" s="333">
        <v>3771</v>
      </c>
      <c r="F49" s="353">
        <v>5992</v>
      </c>
      <c r="G49" s="333">
        <v>111</v>
      </c>
      <c r="H49" s="353">
        <v>811</v>
      </c>
      <c r="I49" s="333">
        <f t="shared" ref="I49:I50" si="6">C49+E49+G49</f>
        <v>15419</v>
      </c>
      <c r="J49" s="353">
        <f t="shared" ref="J49:J50" si="7">D49+F49+H49</f>
        <v>10408</v>
      </c>
    </row>
    <row r="50" spans="1:11" x14ac:dyDescent="0.2">
      <c r="A50" s="337">
        <v>40</v>
      </c>
      <c r="B50" s="338" t="s">
        <v>49</v>
      </c>
      <c r="C50" s="339">
        <v>5590</v>
      </c>
      <c r="D50" s="355">
        <v>2307</v>
      </c>
      <c r="E50" s="339">
        <v>6916</v>
      </c>
      <c r="F50" s="355">
        <v>10912</v>
      </c>
      <c r="G50" s="339">
        <v>467</v>
      </c>
      <c r="H50" s="355">
        <v>2877</v>
      </c>
      <c r="I50" s="333">
        <f t="shared" si="6"/>
        <v>12973</v>
      </c>
      <c r="J50" s="353">
        <f t="shared" si="7"/>
        <v>16096</v>
      </c>
    </row>
    <row r="51" spans="1:11" x14ac:dyDescent="0.2">
      <c r="A51" s="340"/>
      <c r="B51" s="343" t="s">
        <v>710</v>
      </c>
      <c r="C51" s="344">
        <f>SUM(C48:C50)</f>
        <v>22189</v>
      </c>
      <c r="D51" s="357">
        <f t="shared" ref="D51:J51" si="8">SUM(D48:D50)</f>
        <v>7947</v>
      </c>
      <c r="E51" s="344">
        <f t="shared" si="8"/>
        <v>11571</v>
      </c>
      <c r="F51" s="357">
        <f t="shared" si="8"/>
        <v>18358</v>
      </c>
      <c r="G51" s="344">
        <f t="shared" si="8"/>
        <v>778</v>
      </c>
      <c r="H51" s="357">
        <f t="shared" si="8"/>
        <v>5104</v>
      </c>
      <c r="I51" s="344">
        <f t="shared" si="8"/>
        <v>34538</v>
      </c>
      <c r="J51" s="357">
        <f t="shared" si="8"/>
        <v>31409</v>
      </c>
    </row>
    <row r="52" spans="1:11" x14ac:dyDescent="0.2">
      <c r="A52" s="340"/>
      <c r="B52" s="343" t="s">
        <v>774</v>
      </c>
      <c r="C52" s="344">
        <f>C51+C46+C27</f>
        <v>751892</v>
      </c>
      <c r="D52" s="357">
        <f t="shared" ref="D52:J52" si="9">D51+D46+D27</f>
        <v>168589</v>
      </c>
      <c r="E52" s="344">
        <f t="shared" si="9"/>
        <v>99942</v>
      </c>
      <c r="F52" s="357">
        <f t="shared" si="9"/>
        <v>211616</v>
      </c>
      <c r="G52" s="344">
        <f t="shared" si="9"/>
        <v>27666</v>
      </c>
      <c r="H52" s="357">
        <f t="shared" si="9"/>
        <v>133095</v>
      </c>
      <c r="I52" s="344">
        <f t="shared" si="9"/>
        <v>879500</v>
      </c>
      <c r="J52" s="357">
        <f t="shared" si="9"/>
        <v>513300</v>
      </c>
    </row>
    <row r="53" spans="1:11" x14ac:dyDescent="0.2">
      <c r="A53" s="346">
        <v>41</v>
      </c>
      <c r="B53" s="345" t="s">
        <v>772</v>
      </c>
      <c r="C53" s="345">
        <v>1528345</v>
      </c>
      <c r="D53" s="358">
        <v>315723</v>
      </c>
      <c r="E53" s="345">
        <v>7639</v>
      </c>
      <c r="F53" s="358">
        <v>5527</v>
      </c>
      <c r="G53" s="345">
        <v>10</v>
      </c>
      <c r="H53" s="358">
        <v>76</v>
      </c>
      <c r="I53" s="345">
        <f>C53+E53+G53</f>
        <v>1535994</v>
      </c>
      <c r="J53" s="358">
        <f>D53+F53+H53</f>
        <v>321326</v>
      </c>
    </row>
    <row r="54" spans="1:11" x14ac:dyDescent="0.2">
      <c r="A54" s="346">
        <v>42</v>
      </c>
      <c r="B54" s="345" t="s">
        <v>773</v>
      </c>
      <c r="C54" s="345">
        <v>251864</v>
      </c>
      <c r="D54" s="358">
        <v>54398</v>
      </c>
      <c r="E54" s="345">
        <v>13000</v>
      </c>
      <c r="F54" s="358">
        <v>33922</v>
      </c>
      <c r="G54" s="345">
        <v>2694</v>
      </c>
      <c r="H54" s="358">
        <v>18836</v>
      </c>
      <c r="I54" s="345">
        <f>C54+E54+G54</f>
        <v>267558</v>
      </c>
      <c r="J54" s="358">
        <f>D54+F54+H54</f>
        <v>107156</v>
      </c>
    </row>
    <row r="55" spans="1:11" s="349" customFormat="1" x14ac:dyDescent="0.2">
      <c r="A55" s="347"/>
      <c r="B55" s="348" t="s">
        <v>775</v>
      </c>
      <c r="C55" s="348">
        <f>C54+C53+C52</f>
        <v>2532101</v>
      </c>
      <c r="D55" s="359">
        <f t="shared" ref="D55:J55" si="10">D54+D53+D52</f>
        <v>538710</v>
      </c>
      <c r="E55" s="348">
        <f t="shared" si="10"/>
        <v>120581</v>
      </c>
      <c r="F55" s="359">
        <f t="shared" si="10"/>
        <v>251065</v>
      </c>
      <c r="G55" s="348">
        <f t="shared" si="10"/>
        <v>30370</v>
      </c>
      <c r="H55" s="359">
        <f t="shared" si="10"/>
        <v>152007</v>
      </c>
      <c r="I55" s="348">
        <f t="shared" si="10"/>
        <v>2683052</v>
      </c>
      <c r="J55" s="359">
        <f t="shared" si="10"/>
        <v>941782</v>
      </c>
      <c r="K55" s="329"/>
    </row>
    <row r="56" spans="1:11" x14ac:dyDescent="0.2">
      <c r="D56" s="352" t="s">
        <v>1103</v>
      </c>
    </row>
  </sheetData>
  <sortState ref="B54:J76">
    <sortCondition ref="B54:B76"/>
  </sortState>
  <mergeCells count="12">
    <mergeCell ref="A5:J5"/>
    <mergeCell ref="A28:J28"/>
    <mergeCell ref="A47:J47"/>
    <mergeCell ref="A1:J1"/>
    <mergeCell ref="A2:B2"/>
    <mergeCell ref="H2:J2"/>
    <mergeCell ref="A3:A4"/>
    <mergeCell ref="B3:B4"/>
    <mergeCell ref="C3:D3"/>
    <mergeCell ref="E3:F3"/>
    <mergeCell ref="G3:H3"/>
    <mergeCell ref="I3:J3"/>
  </mergeCells>
  <pageMargins left="0.7" right="0.5" top="0.25" bottom="0.25" header="0.3" footer="0.3"/>
  <pageSetup paperSize="9" scale="90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60"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E35" sqref="E35"/>
    </sheetView>
  </sheetViews>
  <sheetFormatPr defaultColWidth="9.140625" defaultRowHeight="15" x14ac:dyDescent="0.2"/>
  <cols>
    <col min="1" max="1" width="7.42578125" style="320" customWidth="1"/>
    <col min="2" max="2" width="27.85546875" style="319" customWidth="1"/>
    <col min="3" max="3" width="12.85546875" style="319" customWidth="1"/>
    <col min="4" max="4" width="8.85546875" style="323" customWidth="1"/>
    <col min="5" max="5" width="12.85546875" style="319" customWidth="1"/>
    <col min="6" max="6" width="12.140625" style="319" bestFit="1" customWidth="1"/>
    <col min="7" max="16384" width="9.140625" style="319"/>
  </cols>
  <sheetData>
    <row r="1" spans="1:8" ht="16.5" x14ac:dyDescent="0.2">
      <c r="A1" s="567" t="s">
        <v>761</v>
      </c>
      <c r="B1" s="567"/>
      <c r="C1" s="567"/>
      <c r="D1" s="567"/>
      <c r="E1" s="567"/>
      <c r="F1" s="567"/>
    </row>
    <row r="2" spans="1:8" x14ac:dyDescent="0.2">
      <c r="A2" s="250"/>
      <c r="B2" s="249"/>
      <c r="C2" s="250"/>
      <c r="D2" s="249"/>
      <c r="E2" s="255"/>
      <c r="F2" s="255" t="s">
        <v>1053</v>
      </c>
    </row>
    <row r="3" spans="1:8" ht="28.5" x14ac:dyDescent="0.2">
      <c r="A3" s="325" t="s">
        <v>114</v>
      </c>
      <c r="B3" s="325" t="s">
        <v>231</v>
      </c>
      <c r="C3" s="325" t="s">
        <v>762</v>
      </c>
      <c r="D3" s="325" t="s">
        <v>30</v>
      </c>
      <c r="E3" s="326" t="s">
        <v>763</v>
      </c>
      <c r="F3" s="326" t="s">
        <v>764</v>
      </c>
    </row>
    <row r="4" spans="1:8" s="322" customFormat="1" x14ac:dyDescent="0.2">
      <c r="A4" s="253">
        <v>1</v>
      </c>
      <c r="B4" s="254" t="s">
        <v>52</v>
      </c>
      <c r="C4" s="253" t="s">
        <v>765</v>
      </c>
      <c r="D4" s="254">
        <v>96</v>
      </c>
      <c r="E4" s="327">
        <v>3062.37</v>
      </c>
      <c r="F4" s="327">
        <v>624.92147</v>
      </c>
    </row>
    <row r="5" spans="1:8" x14ac:dyDescent="0.2">
      <c r="A5" s="253">
        <v>2</v>
      </c>
      <c r="B5" s="254" t="s">
        <v>53</v>
      </c>
      <c r="C5" s="253" t="s">
        <v>765</v>
      </c>
      <c r="D5" s="254">
        <v>145</v>
      </c>
      <c r="E5" s="327">
        <v>1851.575</v>
      </c>
      <c r="F5" s="327">
        <v>650.03603650000002</v>
      </c>
      <c r="G5" s="322"/>
      <c r="H5" s="322"/>
    </row>
    <row r="6" spans="1:8" x14ac:dyDescent="0.2">
      <c r="A6" s="253">
        <v>3</v>
      </c>
      <c r="B6" s="254" t="s">
        <v>54</v>
      </c>
      <c r="C6" s="253" t="s">
        <v>765</v>
      </c>
      <c r="D6" s="254">
        <v>187</v>
      </c>
      <c r="E6" s="327">
        <v>4879.2775000000001</v>
      </c>
      <c r="F6" s="327">
        <v>2204.9912479</v>
      </c>
      <c r="G6" s="322"/>
      <c r="H6" s="322"/>
    </row>
    <row r="7" spans="1:8" x14ac:dyDescent="0.2">
      <c r="A7" s="253">
        <v>4</v>
      </c>
      <c r="B7" s="254" t="s">
        <v>55</v>
      </c>
      <c r="C7" s="253" t="s">
        <v>765</v>
      </c>
      <c r="D7" s="254">
        <v>357</v>
      </c>
      <c r="E7" s="327">
        <v>6875.9756099999986</v>
      </c>
      <c r="F7" s="327">
        <v>2395.5285782000001</v>
      </c>
      <c r="G7" s="322"/>
      <c r="H7" s="322"/>
    </row>
    <row r="8" spans="1:8" x14ac:dyDescent="0.2">
      <c r="A8" s="253">
        <v>5</v>
      </c>
      <c r="B8" s="254" t="s">
        <v>56</v>
      </c>
      <c r="C8" s="253" t="s">
        <v>765</v>
      </c>
      <c r="D8" s="254">
        <v>60</v>
      </c>
      <c r="E8" s="327">
        <v>1807.9740000000002</v>
      </c>
      <c r="F8" s="327">
        <v>658.77992000000006</v>
      </c>
      <c r="G8" s="322"/>
      <c r="H8" s="322"/>
    </row>
    <row r="9" spans="1:8" x14ac:dyDescent="0.2">
      <c r="A9" s="253">
        <v>6</v>
      </c>
      <c r="B9" s="254" t="s">
        <v>57</v>
      </c>
      <c r="C9" s="253" t="s">
        <v>765</v>
      </c>
      <c r="D9" s="254">
        <v>41</v>
      </c>
      <c r="E9" s="327">
        <v>1181.22</v>
      </c>
      <c r="F9" s="327">
        <v>478.78249239999997</v>
      </c>
      <c r="G9" s="322"/>
      <c r="H9" s="322"/>
    </row>
    <row r="10" spans="1:8" x14ac:dyDescent="0.2">
      <c r="A10" s="253">
        <v>7</v>
      </c>
      <c r="B10" s="254" t="s">
        <v>58</v>
      </c>
      <c r="C10" s="253" t="s">
        <v>765</v>
      </c>
      <c r="D10" s="254">
        <v>133</v>
      </c>
      <c r="E10" s="327">
        <v>3556.5571</v>
      </c>
      <c r="F10" s="327">
        <v>2167.8322539999999</v>
      </c>
      <c r="G10" s="322"/>
      <c r="H10" s="322"/>
    </row>
    <row r="11" spans="1:8" x14ac:dyDescent="0.2">
      <c r="A11" s="253">
        <v>8</v>
      </c>
      <c r="B11" s="254" t="s">
        <v>45</v>
      </c>
      <c r="C11" s="253" t="s">
        <v>765</v>
      </c>
      <c r="D11" s="254">
        <v>29</v>
      </c>
      <c r="E11" s="327">
        <v>652.63499999999999</v>
      </c>
      <c r="F11" s="327">
        <v>303.93387999999999</v>
      </c>
      <c r="G11" s="322"/>
      <c r="H11" s="322"/>
    </row>
    <row r="12" spans="1:8" x14ac:dyDescent="0.2">
      <c r="A12" s="253">
        <v>9</v>
      </c>
      <c r="B12" s="254" t="s">
        <v>46</v>
      </c>
      <c r="C12" s="253" t="s">
        <v>765</v>
      </c>
      <c r="D12" s="254">
        <v>31</v>
      </c>
      <c r="E12" s="327">
        <v>892.51</v>
      </c>
      <c r="F12" s="327">
        <v>688.36004000000003</v>
      </c>
      <c r="G12" s="322"/>
      <c r="H12" s="322"/>
    </row>
    <row r="13" spans="1:8" x14ac:dyDescent="0.2">
      <c r="A13" s="253">
        <v>10</v>
      </c>
      <c r="B13" s="254" t="s">
        <v>333</v>
      </c>
      <c r="C13" s="253" t="s">
        <v>765</v>
      </c>
      <c r="D13" s="254">
        <v>47</v>
      </c>
      <c r="E13" s="327">
        <v>785.86649999999997</v>
      </c>
      <c r="F13" s="327">
        <v>502.04868000000005</v>
      </c>
      <c r="G13" s="322"/>
      <c r="H13" s="322"/>
    </row>
    <row r="14" spans="1:8" x14ac:dyDescent="0.2">
      <c r="A14" s="253">
        <v>11</v>
      </c>
      <c r="B14" s="254" t="s">
        <v>59</v>
      </c>
      <c r="C14" s="253" t="s">
        <v>765</v>
      </c>
      <c r="D14" s="254">
        <v>6</v>
      </c>
      <c r="E14" s="327">
        <v>88.449999999999989</v>
      </c>
      <c r="F14" s="327">
        <v>81.528760000000005</v>
      </c>
      <c r="G14" s="322"/>
      <c r="H14" s="322"/>
    </row>
    <row r="15" spans="1:8" x14ac:dyDescent="0.2">
      <c r="A15" s="253">
        <v>12</v>
      </c>
      <c r="B15" s="254" t="s">
        <v>60</v>
      </c>
      <c r="C15" s="253" t="s">
        <v>765</v>
      </c>
      <c r="D15" s="254">
        <v>13</v>
      </c>
      <c r="E15" s="327">
        <v>308.75</v>
      </c>
      <c r="F15" s="327">
        <v>199.76408000000001</v>
      </c>
      <c r="G15" s="322"/>
      <c r="H15" s="322"/>
    </row>
    <row r="16" spans="1:8" x14ac:dyDescent="0.2">
      <c r="A16" s="253">
        <v>13</v>
      </c>
      <c r="B16" s="254" t="s">
        <v>79</v>
      </c>
      <c r="C16" s="253" t="s">
        <v>765</v>
      </c>
      <c r="D16" s="254">
        <v>14</v>
      </c>
      <c r="E16" s="327">
        <v>613.17000000000007</v>
      </c>
      <c r="F16" s="327">
        <v>113.69808999999999</v>
      </c>
      <c r="G16" s="322"/>
      <c r="H16" s="322"/>
    </row>
    <row r="17" spans="1:8" x14ac:dyDescent="0.2">
      <c r="A17" s="253">
        <v>15</v>
      </c>
      <c r="B17" s="254" t="s">
        <v>335</v>
      </c>
      <c r="C17" s="253" t="s">
        <v>765</v>
      </c>
      <c r="D17" s="254">
        <v>38</v>
      </c>
      <c r="E17" s="327">
        <v>845.60349999999994</v>
      </c>
      <c r="F17" s="327">
        <v>624.02422000000001</v>
      </c>
      <c r="G17" s="322"/>
      <c r="H17" s="322"/>
    </row>
    <row r="18" spans="1:8" x14ac:dyDescent="0.2">
      <c r="A18" s="253">
        <v>16</v>
      </c>
      <c r="B18" s="254" t="s">
        <v>61</v>
      </c>
      <c r="C18" s="253" t="s">
        <v>765</v>
      </c>
      <c r="D18" s="254">
        <v>649</v>
      </c>
      <c r="E18" s="327">
        <v>12889.122219999999</v>
      </c>
      <c r="F18" s="327">
        <v>2965.3145135000004</v>
      </c>
      <c r="G18" s="322"/>
      <c r="H18" s="322"/>
    </row>
    <row r="19" spans="1:8" x14ac:dyDescent="0.2">
      <c r="A19" s="253">
        <v>17</v>
      </c>
      <c r="B19" s="254" t="s">
        <v>67</v>
      </c>
      <c r="C19" s="253" t="s">
        <v>765</v>
      </c>
      <c r="D19" s="254">
        <v>236</v>
      </c>
      <c r="E19" s="327">
        <v>5871.25191</v>
      </c>
      <c r="F19" s="327">
        <v>2961.9423177999997</v>
      </c>
      <c r="G19" s="322"/>
      <c r="H19" s="322"/>
    </row>
    <row r="20" spans="1:8" x14ac:dyDescent="0.2">
      <c r="A20" s="253">
        <v>18</v>
      </c>
      <c r="B20" s="254" t="s">
        <v>62</v>
      </c>
      <c r="C20" s="253" t="s">
        <v>765</v>
      </c>
      <c r="D20" s="254">
        <v>33</v>
      </c>
      <c r="E20" s="327">
        <v>1012.81</v>
      </c>
      <c r="F20" s="327">
        <v>586.17705939999996</v>
      </c>
      <c r="G20" s="322"/>
      <c r="H20" s="322"/>
    </row>
    <row r="21" spans="1:8" x14ac:dyDescent="0.2">
      <c r="A21" s="253">
        <v>19</v>
      </c>
      <c r="B21" s="254" t="s">
        <v>192</v>
      </c>
      <c r="C21" s="253" t="s">
        <v>765</v>
      </c>
      <c r="D21" s="254">
        <v>35</v>
      </c>
      <c r="E21" s="327">
        <v>614.12099999999998</v>
      </c>
      <c r="F21" s="327">
        <v>338.94782750000002</v>
      </c>
      <c r="G21" s="322"/>
      <c r="H21" s="322"/>
    </row>
    <row r="22" spans="1:8" x14ac:dyDescent="0.2">
      <c r="A22" s="253">
        <v>20</v>
      </c>
      <c r="B22" s="254" t="s">
        <v>63</v>
      </c>
      <c r="C22" s="253" t="s">
        <v>765</v>
      </c>
      <c r="D22" s="254">
        <v>90</v>
      </c>
      <c r="E22" s="327">
        <v>2133.7910000000002</v>
      </c>
      <c r="F22" s="327">
        <v>1914.40311</v>
      </c>
      <c r="G22" s="322"/>
      <c r="H22" s="322"/>
    </row>
    <row r="23" spans="1:8" x14ac:dyDescent="0.2">
      <c r="A23" s="253">
        <v>21</v>
      </c>
      <c r="B23" s="254" t="s">
        <v>64</v>
      </c>
      <c r="C23" s="253" t="s">
        <v>765</v>
      </c>
      <c r="D23" s="254">
        <v>17</v>
      </c>
      <c r="E23" s="327">
        <v>229.79180000000002</v>
      </c>
      <c r="F23" s="327">
        <v>167.2243</v>
      </c>
      <c r="G23" s="322"/>
      <c r="H23" s="322"/>
    </row>
    <row r="24" spans="1:8" x14ac:dyDescent="0.2">
      <c r="A24" s="253">
        <v>22</v>
      </c>
      <c r="B24" s="254" t="s">
        <v>47</v>
      </c>
      <c r="C24" s="253" t="s">
        <v>765</v>
      </c>
      <c r="D24" s="254">
        <v>52</v>
      </c>
      <c r="E24" s="327">
        <v>1105.74</v>
      </c>
      <c r="F24" s="327">
        <v>844.24956499999996</v>
      </c>
      <c r="G24" s="322"/>
      <c r="H24" s="322"/>
    </row>
    <row r="25" spans="1:8" x14ac:dyDescent="0.2">
      <c r="A25" s="253">
        <v>23</v>
      </c>
      <c r="B25" s="254" t="s">
        <v>68</v>
      </c>
      <c r="C25" s="253" t="s">
        <v>766</v>
      </c>
      <c r="D25" s="254">
        <v>25</v>
      </c>
      <c r="E25" s="327">
        <v>507.59</v>
      </c>
      <c r="F25" s="327">
        <v>471.72278310000007</v>
      </c>
      <c r="G25" s="322"/>
      <c r="H25" s="322"/>
    </row>
    <row r="26" spans="1:8" x14ac:dyDescent="0.2">
      <c r="A26" s="253">
        <v>24</v>
      </c>
      <c r="B26" s="254" t="s">
        <v>69</v>
      </c>
      <c r="C26" s="253" t="s">
        <v>766</v>
      </c>
      <c r="D26" s="254">
        <v>16</v>
      </c>
      <c r="E26" s="327">
        <v>357.08008999999998</v>
      </c>
      <c r="F26" s="327">
        <v>261.92953999999997</v>
      </c>
      <c r="G26" s="322"/>
      <c r="H26" s="322"/>
    </row>
    <row r="27" spans="1:8" x14ac:dyDescent="0.2">
      <c r="A27" s="253">
        <v>25</v>
      </c>
      <c r="B27" s="254" t="s">
        <v>334</v>
      </c>
      <c r="C27" s="253" t="s">
        <v>766</v>
      </c>
      <c r="D27" s="254">
        <v>50</v>
      </c>
      <c r="E27" s="327">
        <v>1077.7426399999999</v>
      </c>
      <c r="F27" s="327">
        <v>1019.01501796</v>
      </c>
      <c r="G27" s="322"/>
      <c r="H27" s="322"/>
    </row>
    <row r="28" spans="1:8" x14ac:dyDescent="0.2">
      <c r="A28" s="253">
        <v>26</v>
      </c>
      <c r="B28" s="254" t="s">
        <v>767</v>
      </c>
      <c r="C28" s="253" t="s">
        <v>768</v>
      </c>
      <c r="D28" s="254">
        <v>12</v>
      </c>
      <c r="E28" s="327">
        <v>313.14999999999998</v>
      </c>
      <c r="F28" s="327">
        <v>105.39398</v>
      </c>
      <c r="G28" s="322"/>
      <c r="H28" s="322"/>
    </row>
    <row r="29" spans="1:8" x14ac:dyDescent="0.2">
      <c r="A29" s="253">
        <v>27</v>
      </c>
      <c r="B29" s="254" t="s">
        <v>769</v>
      </c>
      <c r="C29" s="253" t="s">
        <v>768</v>
      </c>
      <c r="D29" s="254">
        <v>5</v>
      </c>
      <c r="E29" s="327">
        <v>134.94999999999999</v>
      </c>
      <c r="F29" s="327">
        <v>20.298749999999998</v>
      </c>
      <c r="G29" s="322"/>
      <c r="H29" s="322"/>
    </row>
    <row r="30" spans="1:8" x14ac:dyDescent="0.2">
      <c r="A30" s="253">
        <v>28</v>
      </c>
      <c r="B30" s="254" t="s">
        <v>770</v>
      </c>
      <c r="C30" s="253" t="s">
        <v>768</v>
      </c>
      <c r="D30" s="254">
        <v>24</v>
      </c>
      <c r="E30" s="327">
        <v>553.10300000000007</v>
      </c>
      <c r="F30" s="327">
        <v>59.958349999999996</v>
      </c>
      <c r="G30" s="322"/>
      <c r="H30" s="322"/>
    </row>
    <row r="31" spans="1:8" x14ac:dyDescent="0.2">
      <c r="A31" s="251"/>
      <c r="B31" s="252" t="s">
        <v>233</v>
      </c>
      <c r="C31" s="251"/>
      <c r="D31" s="252">
        <f>SUM(D4:D30)</f>
        <v>2441</v>
      </c>
      <c r="E31" s="328">
        <f>SUM(E4:E30)</f>
        <v>54202.177869999985</v>
      </c>
      <c r="F31" s="328">
        <f>SUM(F4:F30)</f>
        <v>23410.806863260004</v>
      </c>
    </row>
    <row r="32" spans="1:8" s="322" customFormat="1" x14ac:dyDescent="0.2">
      <c r="A32" s="321"/>
      <c r="C32" s="319" t="s">
        <v>1104</v>
      </c>
      <c r="D32" s="324"/>
    </row>
  </sheetData>
  <mergeCells count="1">
    <mergeCell ref="A1:F1"/>
  </mergeCells>
  <pageMargins left="1.2" right="0.7" top="0.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BreakPreview" zoomScale="60" zoomScaleNormal="100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C52" sqref="C52"/>
    </sheetView>
  </sheetViews>
  <sheetFormatPr defaultRowHeight="12.75" x14ac:dyDescent="0.2"/>
  <cols>
    <col min="1" max="1" width="35.7109375" style="329" customWidth="1"/>
    <col min="2" max="2" width="10.85546875" style="329" customWidth="1"/>
    <col min="3" max="16384" width="9.140625" style="329"/>
  </cols>
  <sheetData>
    <row r="1" spans="1:6" ht="15.75" x14ac:dyDescent="0.25">
      <c r="A1" s="568" t="s">
        <v>1072</v>
      </c>
      <c r="B1" s="568"/>
      <c r="C1" s="568"/>
      <c r="D1" s="568"/>
      <c r="E1" s="568"/>
      <c r="F1" s="568"/>
    </row>
    <row r="2" spans="1:6" ht="13.5" thickBot="1" x14ac:dyDescent="0.25">
      <c r="D2" s="329" t="s">
        <v>1071</v>
      </c>
    </row>
    <row r="3" spans="1:6" ht="72" thickBot="1" x14ac:dyDescent="0.25">
      <c r="A3" s="378" t="s">
        <v>1061</v>
      </c>
      <c r="B3" s="379" t="s">
        <v>1062</v>
      </c>
      <c r="C3" s="379" t="s">
        <v>1063</v>
      </c>
      <c r="D3" s="379" t="s">
        <v>1064</v>
      </c>
      <c r="E3" s="379" t="s">
        <v>1065</v>
      </c>
      <c r="F3" s="379" t="s">
        <v>1066</v>
      </c>
    </row>
    <row r="4" spans="1:6" ht="15" customHeight="1" thickBot="1" x14ac:dyDescent="0.25">
      <c r="A4" s="380" t="s">
        <v>52</v>
      </c>
      <c r="B4" s="381">
        <v>17.739999999999998</v>
      </c>
      <c r="C4" s="381">
        <v>15.53</v>
      </c>
      <c r="D4" s="381">
        <v>87.5</v>
      </c>
      <c r="E4" s="381">
        <v>10.43</v>
      </c>
      <c r="F4" s="381">
        <v>58.8</v>
      </c>
    </row>
    <row r="5" spans="1:6" ht="15" customHeight="1" thickBot="1" x14ac:dyDescent="0.25">
      <c r="A5" s="380" t="s">
        <v>53</v>
      </c>
      <c r="B5" s="381">
        <v>1.46</v>
      </c>
      <c r="C5" s="381">
        <v>1.01</v>
      </c>
      <c r="D5" s="381">
        <v>69.3</v>
      </c>
      <c r="E5" s="381">
        <v>0.94</v>
      </c>
      <c r="F5" s="381">
        <v>64.5</v>
      </c>
    </row>
    <row r="6" spans="1:6" ht="15" customHeight="1" thickBot="1" x14ac:dyDescent="0.25">
      <c r="A6" s="380" t="s">
        <v>54</v>
      </c>
      <c r="B6" s="381">
        <v>20.89</v>
      </c>
      <c r="C6" s="381">
        <v>16.18</v>
      </c>
      <c r="D6" s="381">
        <v>77.400000000000006</v>
      </c>
      <c r="E6" s="381">
        <v>12.2</v>
      </c>
      <c r="F6" s="381">
        <v>58.4</v>
      </c>
    </row>
    <row r="7" spans="1:6" ht="15" customHeight="1" thickBot="1" x14ac:dyDescent="0.25">
      <c r="A7" s="380" t="s">
        <v>55</v>
      </c>
      <c r="B7" s="381">
        <v>66.290000000000006</v>
      </c>
      <c r="C7" s="381">
        <v>54.92</v>
      </c>
      <c r="D7" s="381">
        <v>82.8</v>
      </c>
      <c r="E7" s="381">
        <v>33.21</v>
      </c>
      <c r="F7" s="381">
        <v>50.1</v>
      </c>
    </row>
    <row r="8" spans="1:6" ht="15" customHeight="1" thickBot="1" x14ac:dyDescent="0.25">
      <c r="A8" s="380" t="s">
        <v>56</v>
      </c>
      <c r="B8" s="381">
        <v>14.13</v>
      </c>
      <c r="C8" s="381">
        <v>10.57</v>
      </c>
      <c r="D8" s="381">
        <v>74.8</v>
      </c>
      <c r="E8" s="381">
        <v>5.85</v>
      </c>
      <c r="F8" s="381">
        <v>41.4</v>
      </c>
    </row>
    <row r="9" spans="1:6" ht="15" customHeight="1" thickBot="1" x14ac:dyDescent="0.25">
      <c r="A9" s="380" t="s">
        <v>57</v>
      </c>
      <c r="B9" s="381">
        <v>20.29</v>
      </c>
      <c r="C9" s="381">
        <v>15.96</v>
      </c>
      <c r="D9" s="381">
        <v>78.599999999999994</v>
      </c>
      <c r="E9" s="381">
        <v>10.93</v>
      </c>
      <c r="F9" s="381">
        <v>53.8</v>
      </c>
    </row>
    <row r="10" spans="1:6" ht="15" customHeight="1" thickBot="1" x14ac:dyDescent="0.25">
      <c r="A10" s="380" t="s">
        <v>58</v>
      </c>
      <c r="B10" s="381">
        <v>40.770000000000003</v>
      </c>
      <c r="C10" s="381">
        <v>37.07</v>
      </c>
      <c r="D10" s="381">
        <v>90.9</v>
      </c>
      <c r="E10" s="381">
        <v>26.12</v>
      </c>
      <c r="F10" s="381">
        <v>64.099999999999994</v>
      </c>
    </row>
    <row r="11" spans="1:6" ht="15" customHeight="1" thickBot="1" x14ac:dyDescent="0.25">
      <c r="A11" s="380" t="s">
        <v>45</v>
      </c>
      <c r="B11" s="381">
        <v>4.05</v>
      </c>
      <c r="C11" s="381">
        <v>2.86</v>
      </c>
      <c r="D11" s="381">
        <v>70.5</v>
      </c>
      <c r="E11" s="381">
        <v>2.06</v>
      </c>
      <c r="F11" s="381">
        <v>50.8</v>
      </c>
    </row>
    <row r="12" spans="1:6" ht="15" customHeight="1" thickBot="1" x14ac:dyDescent="0.25">
      <c r="A12" s="380" t="s">
        <v>46</v>
      </c>
      <c r="B12" s="381">
        <v>3.59</v>
      </c>
      <c r="C12" s="381">
        <v>3.22</v>
      </c>
      <c r="D12" s="381">
        <v>89.9</v>
      </c>
      <c r="E12" s="381">
        <v>2.0699999999999998</v>
      </c>
      <c r="F12" s="381">
        <v>57.6</v>
      </c>
    </row>
    <row r="13" spans="1:6" ht="15" customHeight="1" thickBot="1" x14ac:dyDescent="0.25">
      <c r="A13" s="380" t="s">
        <v>333</v>
      </c>
      <c r="B13" s="381">
        <v>4.67</v>
      </c>
      <c r="C13" s="381">
        <v>3.31</v>
      </c>
      <c r="D13" s="381">
        <v>70.900000000000006</v>
      </c>
      <c r="E13" s="381">
        <v>2.4300000000000002</v>
      </c>
      <c r="F13" s="381">
        <v>52</v>
      </c>
    </row>
    <row r="14" spans="1:6" ht="15" customHeight="1" thickBot="1" x14ac:dyDescent="0.25">
      <c r="A14" s="380" t="s">
        <v>59</v>
      </c>
      <c r="B14" s="381">
        <v>1.79</v>
      </c>
      <c r="C14" s="381">
        <v>1.38</v>
      </c>
      <c r="D14" s="381">
        <v>77.099999999999994</v>
      </c>
      <c r="E14" s="381">
        <v>0.73</v>
      </c>
      <c r="F14" s="381">
        <v>41</v>
      </c>
    </row>
    <row r="15" spans="1:6" ht="15" customHeight="1" thickBot="1" x14ac:dyDescent="0.25">
      <c r="A15" s="380" t="s">
        <v>60</v>
      </c>
      <c r="B15" s="381">
        <v>1.91</v>
      </c>
      <c r="C15" s="381">
        <v>1.47</v>
      </c>
      <c r="D15" s="381">
        <v>77</v>
      </c>
      <c r="E15" s="381">
        <v>0.8</v>
      </c>
      <c r="F15" s="381">
        <v>42</v>
      </c>
    </row>
    <row r="16" spans="1:6" ht="15" customHeight="1" thickBot="1" x14ac:dyDescent="0.25">
      <c r="A16" s="380" t="s">
        <v>79</v>
      </c>
      <c r="B16" s="381">
        <v>4.3099999999999996</v>
      </c>
      <c r="C16" s="381">
        <v>2.92</v>
      </c>
      <c r="D16" s="381">
        <v>67.8</v>
      </c>
      <c r="E16" s="381">
        <v>2.62</v>
      </c>
      <c r="F16" s="381">
        <v>60.9</v>
      </c>
    </row>
    <row r="17" spans="1:6" ht="15" customHeight="1" thickBot="1" x14ac:dyDescent="0.25">
      <c r="A17" s="380" t="s">
        <v>80</v>
      </c>
      <c r="B17" s="381">
        <v>0.94</v>
      </c>
      <c r="C17" s="381">
        <v>0.81</v>
      </c>
      <c r="D17" s="381">
        <v>85.8</v>
      </c>
      <c r="E17" s="381">
        <v>0.62</v>
      </c>
      <c r="F17" s="381">
        <v>66.099999999999994</v>
      </c>
    </row>
    <row r="18" spans="1:6" ht="15" customHeight="1" thickBot="1" x14ac:dyDescent="0.25">
      <c r="A18" s="380" t="s">
        <v>61</v>
      </c>
      <c r="B18" s="381">
        <v>28.07</v>
      </c>
      <c r="C18" s="381">
        <v>25.99</v>
      </c>
      <c r="D18" s="381">
        <v>92.6</v>
      </c>
      <c r="E18" s="381">
        <v>19.03</v>
      </c>
      <c r="F18" s="381">
        <v>67.8</v>
      </c>
    </row>
    <row r="19" spans="1:6" ht="15" customHeight="1" thickBot="1" x14ac:dyDescent="0.25">
      <c r="A19" s="380" t="s">
        <v>67</v>
      </c>
      <c r="B19" s="381">
        <v>214.91</v>
      </c>
      <c r="C19" s="381">
        <v>173.98</v>
      </c>
      <c r="D19" s="381">
        <v>81</v>
      </c>
      <c r="E19" s="381">
        <v>88.35</v>
      </c>
      <c r="F19" s="381">
        <v>41.1</v>
      </c>
    </row>
    <row r="20" spans="1:6" ht="15" customHeight="1" thickBot="1" x14ac:dyDescent="0.25">
      <c r="A20" s="380" t="s">
        <v>62</v>
      </c>
      <c r="B20" s="381">
        <v>3.95</v>
      </c>
      <c r="C20" s="381">
        <v>3.28</v>
      </c>
      <c r="D20" s="381">
        <v>83.2</v>
      </c>
      <c r="E20" s="381">
        <v>2.34</v>
      </c>
      <c r="F20" s="381">
        <v>59.4</v>
      </c>
    </row>
    <row r="21" spans="1:6" ht="15" customHeight="1" thickBot="1" x14ac:dyDescent="0.25">
      <c r="A21" s="380" t="s">
        <v>192</v>
      </c>
      <c r="B21" s="381">
        <v>11.26</v>
      </c>
      <c r="C21" s="381">
        <v>9.08</v>
      </c>
      <c r="D21" s="381">
        <v>80.599999999999994</v>
      </c>
      <c r="E21" s="381">
        <v>3.11</v>
      </c>
      <c r="F21" s="381">
        <v>27.6</v>
      </c>
    </row>
    <row r="22" spans="1:6" ht="15" customHeight="1" thickBot="1" x14ac:dyDescent="0.25">
      <c r="A22" s="380" t="s">
        <v>63</v>
      </c>
      <c r="B22" s="381">
        <v>25.71</v>
      </c>
      <c r="C22" s="381">
        <v>20.68</v>
      </c>
      <c r="D22" s="381">
        <v>80.400000000000006</v>
      </c>
      <c r="E22" s="381">
        <v>9.66</v>
      </c>
      <c r="F22" s="381">
        <v>37.6</v>
      </c>
    </row>
    <row r="23" spans="1:6" ht="15" customHeight="1" thickBot="1" x14ac:dyDescent="0.25">
      <c r="A23" s="380" t="s">
        <v>64</v>
      </c>
      <c r="B23" s="381">
        <v>0.57999999999999996</v>
      </c>
      <c r="C23" s="381">
        <v>0.42</v>
      </c>
      <c r="D23" s="381">
        <v>71.3</v>
      </c>
      <c r="E23" s="381">
        <v>0.32</v>
      </c>
      <c r="F23" s="381">
        <v>55.6</v>
      </c>
    </row>
    <row r="24" spans="1:6" ht="15" customHeight="1" thickBot="1" x14ac:dyDescent="0.25">
      <c r="A24" s="380" t="s">
        <v>47</v>
      </c>
      <c r="B24" s="381">
        <v>2.44</v>
      </c>
      <c r="C24" s="381">
        <v>1.88</v>
      </c>
      <c r="D24" s="381">
        <v>77.099999999999994</v>
      </c>
      <c r="E24" s="381">
        <v>1.63</v>
      </c>
      <c r="F24" s="381">
        <v>66.900000000000006</v>
      </c>
    </row>
    <row r="25" spans="1:6" ht="15" customHeight="1" thickBot="1" x14ac:dyDescent="0.25">
      <c r="A25" s="380" t="s">
        <v>1067</v>
      </c>
      <c r="B25" s="381">
        <v>7.22</v>
      </c>
      <c r="C25" s="381">
        <v>7.22</v>
      </c>
      <c r="D25" s="381">
        <v>100</v>
      </c>
      <c r="E25" s="381">
        <v>7.22</v>
      </c>
      <c r="F25" s="381">
        <v>100</v>
      </c>
    </row>
    <row r="26" spans="1:6" ht="15" customHeight="1" thickBot="1" x14ac:dyDescent="0.25">
      <c r="A26" s="380" t="s">
        <v>636</v>
      </c>
      <c r="B26" s="381">
        <v>6.09</v>
      </c>
      <c r="C26" s="381">
        <v>4.16</v>
      </c>
      <c r="D26" s="381">
        <v>68.3</v>
      </c>
      <c r="E26" s="381">
        <v>4</v>
      </c>
      <c r="F26" s="381">
        <v>65.7</v>
      </c>
    </row>
    <row r="27" spans="1:6" ht="15" customHeight="1" thickBot="1" x14ac:dyDescent="0.25">
      <c r="A27" s="380" t="s">
        <v>193</v>
      </c>
      <c r="B27" s="381">
        <v>4.16</v>
      </c>
      <c r="C27" s="381">
        <v>2.34</v>
      </c>
      <c r="D27" s="381">
        <v>56.2</v>
      </c>
      <c r="E27" s="381">
        <v>1.82</v>
      </c>
      <c r="F27" s="381">
        <v>43.7</v>
      </c>
    </row>
    <row r="28" spans="1:6" ht="15" customHeight="1" thickBot="1" x14ac:dyDescent="0.25">
      <c r="A28" s="380" t="s">
        <v>637</v>
      </c>
      <c r="B28" s="381">
        <v>0.04</v>
      </c>
      <c r="C28" s="381">
        <v>0.02</v>
      </c>
      <c r="D28" s="381">
        <v>63.3</v>
      </c>
      <c r="E28" s="381">
        <v>0.01</v>
      </c>
      <c r="F28" s="381">
        <v>15</v>
      </c>
    </row>
    <row r="29" spans="1:6" ht="15" customHeight="1" thickBot="1" x14ac:dyDescent="0.25">
      <c r="A29" s="380" t="s">
        <v>1068</v>
      </c>
      <c r="B29" s="381">
        <v>0.36</v>
      </c>
      <c r="C29" s="381">
        <v>0.21</v>
      </c>
      <c r="D29" s="381">
        <v>57.4</v>
      </c>
      <c r="E29" s="381">
        <v>0.19</v>
      </c>
      <c r="F29" s="381">
        <v>52.9</v>
      </c>
    </row>
    <row r="30" spans="1:6" ht="15" customHeight="1" thickBot="1" x14ac:dyDescent="0.25">
      <c r="A30" s="380" t="s">
        <v>1069</v>
      </c>
      <c r="B30" s="381">
        <v>0.01</v>
      </c>
      <c r="C30" s="381">
        <v>0</v>
      </c>
      <c r="D30" s="381">
        <v>56.6</v>
      </c>
      <c r="E30" s="381">
        <v>0</v>
      </c>
      <c r="F30" s="381">
        <v>46.2</v>
      </c>
    </row>
    <row r="31" spans="1:6" ht="15" customHeight="1" thickBot="1" x14ac:dyDescent="0.25">
      <c r="A31" s="380" t="s">
        <v>638</v>
      </c>
      <c r="B31" s="381">
        <v>0.28999999999999998</v>
      </c>
      <c r="C31" s="381">
        <v>0.23</v>
      </c>
      <c r="D31" s="381">
        <v>79.3</v>
      </c>
      <c r="E31" s="381">
        <v>0.18</v>
      </c>
      <c r="F31" s="381">
        <v>61.3</v>
      </c>
    </row>
    <row r="32" spans="1:6" ht="15" customHeight="1" thickBot="1" x14ac:dyDescent="0.25">
      <c r="A32" s="380" t="s">
        <v>639</v>
      </c>
      <c r="B32" s="381">
        <v>6.77</v>
      </c>
      <c r="C32" s="381">
        <v>4.76</v>
      </c>
      <c r="D32" s="381">
        <v>70.400000000000006</v>
      </c>
      <c r="E32" s="381">
        <v>4.62</v>
      </c>
      <c r="F32" s="381">
        <v>68.2</v>
      </c>
    </row>
    <row r="33" spans="1:6" ht="15" customHeight="1" thickBot="1" x14ac:dyDescent="0.25">
      <c r="A33" s="380" t="s">
        <v>640</v>
      </c>
      <c r="B33" s="381">
        <v>7.48</v>
      </c>
      <c r="C33" s="381">
        <v>5.14</v>
      </c>
      <c r="D33" s="381">
        <v>68.7</v>
      </c>
      <c r="E33" s="381">
        <v>4.82</v>
      </c>
      <c r="F33" s="381">
        <v>64.5</v>
      </c>
    </row>
    <row r="34" spans="1:6" ht="15" customHeight="1" thickBot="1" x14ac:dyDescent="0.25">
      <c r="A34" s="380" t="s">
        <v>1070</v>
      </c>
      <c r="B34" s="381">
        <v>2.0299999999999998</v>
      </c>
      <c r="C34" s="381">
        <v>1.86</v>
      </c>
      <c r="D34" s="381">
        <v>91.4</v>
      </c>
      <c r="E34" s="381">
        <v>1.84</v>
      </c>
      <c r="F34" s="381">
        <v>90.7</v>
      </c>
    </row>
    <row r="35" spans="1:6" ht="15" customHeight="1" thickBot="1" x14ac:dyDescent="0.25">
      <c r="A35" s="380" t="s">
        <v>641</v>
      </c>
      <c r="B35" s="381">
        <v>1.07</v>
      </c>
      <c r="C35" s="381">
        <v>0.94</v>
      </c>
      <c r="D35" s="381">
        <v>87.3</v>
      </c>
      <c r="E35" s="381">
        <v>0.94</v>
      </c>
      <c r="F35" s="381">
        <v>87.3</v>
      </c>
    </row>
    <row r="36" spans="1:6" ht="15" customHeight="1" thickBot="1" x14ac:dyDescent="0.25">
      <c r="A36" s="380" t="s">
        <v>642</v>
      </c>
      <c r="B36" s="381">
        <v>0.03</v>
      </c>
      <c r="C36" s="381">
        <v>0.01</v>
      </c>
      <c r="D36" s="381">
        <v>47.9</v>
      </c>
      <c r="E36" s="381">
        <v>0</v>
      </c>
      <c r="F36" s="381">
        <v>0</v>
      </c>
    </row>
    <row r="37" spans="1:6" ht="15" customHeight="1" thickBot="1" x14ac:dyDescent="0.25">
      <c r="A37" s="380" t="s">
        <v>85</v>
      </c>
      <c r="B37" s="381">
        <v>0.36</v>
      </c>
      <c r="C37" s="381">
        <v>0.25</v>
      </c>
      <c r="D37" s="381">
        <v>69.900000000000006</v>
      </c>
      <c r="E37" s="381">
        <v>0.23</v>
      </c>
      <c r="F37" s="381">
        <v>62.5</v>
      </c>
    </row>
    <row r="38" spans="1:6" ht="15" customHeight="1" thickBot="1" x14ac:dyDescent="0.25">
      <c r="A38" s="380" t="s">
        <v>90</v>
      </c>
      <c r="B38" s="381">
        <v>0.12</v>
      </c>
      <c r="C38" s="381">
        <v>0.08</v>
      </c>
      <c r="D38" s="381">
        <v>61.4</v>
      </c>
      <c r="E38" s="381">
        <v>0.04</v>
      </c>
      <c r="F38" s="381">
        <v>29</v>
      </c>
    </row>
    <row r="39" spans="1:6" ht="15" customHeight="1" thickBot="1" x14ac:dyDescent="0.25">
      <c r="A39" s="380" t="s">
        <v>643</v>
      </c>
      <c r="B39" s="381">
        <v>1.08</v>
      </c>
      <c r="C39" s="381">
        <v>0.9</v>
      </c>
      <c r="D39" s="381">
        <v>82.6</v>
      </c>
      <c r="E39" s="381">
        <v>0.75</v>
      </c>
      <c r="F39" s="381">
        <v>69.599999999999994</v>
      </c>
    </row>
    <row r="40" spans="1:6" ht="15" customHeight="1" thickBot="1" x14ac:dyDescent="0.25">
      <c r="A40" s="380" t="s">
        <v>644</v>
      </c>
      <c r="B40" s="381">
        <v>0.05</v>
      </c>
      <c r="C40" s="381">
        <v>0.03</v>
      </c>
      <c r="D40" s="381">
        <v>55.4</v>
      </c>
      <c r="E40" s="381">
        <v>0.03</v>
      </c>
      <c r="F40" s="381">
        <v>49.2</v>
      </c>
    </row>
    <row r="41" spans="1:6" ht="15" customHeight="1" thickBot="1" x14ac:dyDescent="0.25">
      <c r="A41" s="380" t="s">
        <v>645</v>
      </c>
      <c r="B41" s="381">
        <v>1.56</v>
      </c>
      <c r="C41" s="381">
        <v>1.28</v>
      </c>
      <c r="D41" s="381">
        <v>82.3</v>
      </c>
      <c r="E41" s="381">
        <v>0.88</v>
      </c>
      <c r="F41" s="381">
        <v>56.4</v>
      </c>
    </row>
    <row r="42" spans="1:6" ht="15" customHeight="1" thickBot="1" x14ac:dyDescent="0.25">
      <c r="A42" s="380" t="s">
        <v>646</v>
      </c>
      <c r="B42" s="381">
        <v>7.0000000000000007E-2</v>
      </c>
      <c r="C42" s="381">
        <v>0.05</v>
      </c>
      <c r="D42" s="381">
        <v>66.8</v>
      </c>
      <c r="E42" s="381">
        <v>0.03</v>
      </c>
      <c r="F42" s="381">
        <v>35.299999999999997</v>
      </c>
    </row>
    <row r="43" spans="1:6" ht="15" customHeight="1" thickBot="1" x14ac:dyDescent="0.25">
      <c r="A43" s="380" t="s">
        <v>647</v>
      </c>
      <c r="B43" s="381">
        <v>0.54</v>
      </c>
      <c r="C43" s="381">
        <v>0.34</v>
      </c>
      <c r="D43" s="381">
        <v>62.8</v>
      </c>
      <c r="E43" s="381">
        <v>0.21</v>
      </c>
      <c r="F43" s="381">
        <v>38.5</v>
      </c>
    </row>
    <row r="44" spans="1:6" ht="15" customHeight="1" thickBot="1" x14ac:dyDescent="0.25">
      <c r="A44" s="380" t="s">
        <v>55</v>
      </c>
      <c r="B44" s="381">
        <v>20.8</v>
      </c>
      <c r="C44" s="381">
        <v>16.43</v>
      </c>
      <c r="D44" s="381">
        <v>79</v>
      </c>
      <c r="E44" s="381">
        <v>9.66</v>
      </c>
      <c r="F44" s="381">
        <v>46.4</v>
      </c>
    </row>
    <row r="45" spans="1:6" ht="15" customHeight="1" thickBot="1" x14ac:dyDescent="0.25">
      <c r="A45" s="380" t="s">
        <v>58</v>
      </c>
      <c r="B45" s="381">
        <v>8.77</v>
      </c>
      <c r="C45" s="381">
        <v>6.95</v>
      </c>
      <c r="D45" s="381">
        <v>79.2</v>
      </c>
      <c r="E45" s="381">
        <v>4.84</v>
      </c>
      <c r="F45" s="381">
        <v>55.2</v>
      </c>
    </row>
    <row r="46" spans="1:6" ht="15" customHeight="1" thickBot="1" x14ac:dyDescent="0.25">
      <c r="A46" s="380" t="s">
        <v>67</v>
      </c>
      <c r="B46" s="381">
        <v>22.89</v>
      </c>
      <c r="C46" s="381">
        <v>16.96</v>
      </c>
      <c r="D46" s="381">
        <v>74.099999999999994</v>
      </c>
      <c r="E46" s="381">
        <v>0</v>
      </c>
      <c r="F46" s="381">
        <v>0</v>
      </c>
    </row>
    <row r="47" spans="1:6" ht="15" customHeight="1" thickBot="1" x14ac:dyDescent="0.25">
      <c r="A47" s="382"/>
      <c r="B47" s="383">
        <v>581.55999999999995</v>
      </c>
      <c r="C47" s="383">
        <v>472.69</v>
      </c>
      <c r="D47" s="383">
        <v>81.28</v>
      </c>
      <c r="E47" s="383">
        <v>277.8</v>
      </c>
      <c r="F47" s="383">
        <v>47.77</v>
      </c>
    </row>
    <row r="48" spans="1:6" ht="15" customHeight="1" x14ac:dyDescent="0.2">
      <c r="C48" s="329" t="s">
        <v>1105</v>
      </c>
    </row>
  </sheetData>
  <mergeCells count="1">
    <mergeCell ref="A1:F1"/>
  </mergeCells>
  <pageMargins left="1.45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57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D57" sqref="D57"/>
    </sheetView>
  </sheetViews>
  <sheetFormatPr defaultColWidth="9.140625" defaultRowHeight="12.75" x14ac:dyDescent="0.2"/>
  <cols>
    <col min="1" max="1" width="6.42578125" style="7" customWidth="1"/>
    <col min="2" max="2" width="20.140625" style="6" customWidth="1"/>
    <col min="3" max="3" width="11.140625" style="24" bestFit="1" customWidth="1"/>
    <col min="4" max="4" width="12.85546875" style="24" customWidth="1"/>
    <col min="5" max="5" width="11.42578125" style="24" customWidth="1"/>
    <col min="6" max="6" width="11.5703125" style="24" customWidth="1"/>
    <col min="7" max="7" width="11.140625" style="141" bestFit="1" customWidth="1"/>
    <col min="8" max="8" width="11" style="6" customWidth="1"/>
    <col min="9" max="16384" width="9.140625" style="6"/>
  </cols>
  <sheetData>
    <row r="1" spans="1:8" ht="12.75" customHeight="1" x14ac:dyDescent="0.2">
      <c r="A1" s="393" t="s">
        <v>728</v>
      </c>
      <c r="B1" s="393"/>
      <c r="C1" s="393"/>
      <c r="D1" s="393"/>
      <c r="E1" s="393"/>
      <c r="F1" s="393"/>
      <c r="G1" s="393"/>
      <c r="H1" s="393"/>
    </row>
    <row r="2" spans="1:8" ht="14.25" x14ac:dyDescent="0.2">
      <c r="A2" s="389" t="s">
        <v>167</v>
      </c>
      <c r="B2" s="389"/>
      <c r="C2" s="389"/>
      <c r="D2" s="389"/>
      <c r="E2" s="389"/>
      <c r="F2" s="389"/>
      <c r="G2" s="389"/>
      <c r="H2" s="389"/>
    </row>
    <row r="3" spans="1:8" ht="14.25" customHeight="1" x14ac:dyDescent="0.2">
      <c r="A3" s="29"/>
      <c r="B3" s="28" t="s">
        <v>12</v>
      </c>
      <c r="C3" s="5"/>
      <c r="D3" s="5"/>
      <c r="E3" s="5"/>
      <c r="F3" s="5"/>
      <c r="G3" s="32" t="s">
        <v>166</v>
      </c>
    </row>
    <row r="4" spans="1:8" ht="14.25" customHeight="1" x14ac:dyDescent="0.2">
      <c r="A4" s="413" t="s">
        <v>230</v>
      </c>
      <c r="B4" s="411" t="s">
        <v>168</v>
      </c>
      <c r="C4" s="409" t="s">
        <v>14</v>
      </c>
      <c r="D4" s="409"/>
      <c r="E4" s="409" t="s">
        <v>9</v>
      </c>
      <c r="F4" s="409"/>
      <c r="G4" s="410" t="s">
        <v>312</v>
      </c>
      <c r="H4" s="410"/>
    </row>
    <row r="5" spans="1:8" s="2" customFormat="1" ht="24.95" customHeight="1" x14ac:dyDescent="0.2">
      <c r="A5" s="414"/>
      <c r="B5" s="412"/>
      <c r="C5" s="282" t="s">
        <v>330</v>
      </c>
      <c r="D5" s="282" t="s">
        <v>727</v>
      </c>
      <c r="E5" s="282" t="s">
        <v>330</v>
      </c>
      <c r="F5" s="282" t="s">
        <v>727</v>
      </c>
      <c r="G5" s="282" t="s">
        <v>330</v>
      </c>
      <c r="H5" s="282" t="s">
        <v>727</v>
      </c>
    </row>
    <row r="6" spans="1:8" s="2" customFormat="1" ht="15" customHeight="1" x14ac:dyDescent="0.25">
      <c r="A6" s="143">
        <v>1</v>
      </c>
      <c r="B6" s="52" t="s">
        <v>237</v>
      </c>
      <c r="C6" s="144">
        <v>64225</v>
      </c>
      <c r="D6" s="144"/>
      <c r="E6" s="144">
        <v>136207</v>
      </c>
      <c r="F6" s="144"/>
      <c r="G6" s="41">
        <f>E6*100/C6</f>
        <v>212.07785130400933</v>
      </c>
      <c r="H6" s="190" t="e">
        <f>F6*100/D6</f>
        <v>#DIV/0!</v>
      </c>
    </row>
    <row r="7" spans="1:8" ht="15" x14ac:dyDescent="0.25">
      <c r="A7" s="143">
        <v>2</v>
      </c>
      <c r="B7" s="52" t="s">
        <v>238</v>
      </c>
      <c r="C7" s="144">
        <v>90047</v>
      </c>
      <c r="D7" s="144"/>
      <c r="E7" s="144">
        <v>37004</v>
      </c>
      <c r="F7" s="144"/>
      <c r="G7" s="41">
        <f t="shared" ref="G7:G56" si="0">E7*100/C7</f>
        <v>41.094095305784755</v>
      </c>
      <c r="H7" s="190" t="e">
        <f t="shared" ref="H7:H56" si="1">F7*100/D7</f>
        <v>#DIV/0!</v>
      </c>
    </row>
    <row r="8" spans="1:8" ht="15" x14ac:dyDescent="0.25">
      <c r="A8" s="143">
        <v>3</v>
      </c>
      <c r="B8" s="114" t="s">
        <v>239</v>
      </c>
      <c r="C8" s="144">
        <v>298054</v>
      </c>
      <c r="D8" s="144"/>
      <c r="E8" s="144">
        <v>589415</v>
      </c>
      <c r="F8" s="144"/>
      <c r="G8" s="41">
        <f t="shared" si="0"/>
        <v>197.7544337603253</v>
      </c>
      <c r="H8" s="190" t="e">
        <f t="shared" si="1"/>
        <v>#DIV/0!</v>
      </c>
    </row>
    <row r="9" spans="1:8" ht="15" x14ac:dyDescent="0.25">
      <c r="A9" s="143">
        <v>4</v>
      </c>
      <c r="B9" s="52" t="s">
        <v>240</v>
      </c>
      <c r="C9" s="144">
        <v>162798</v>
      </c>
      <c r="D9" s="144"/>
      <c r="E9" s="144">
        <v>165899</v>
      </c>
      <c r="F9" s="144"/>
      <c r="G9" s="41">
        <f t="shared" si="0"/>
        <v>101.90481455546137</v>
      </c>
      <c r="H9" s="190" t="e">
        <f t="shared" si="1"/>
        <v>#DIV/0!</v>
      </c>
    </row>
    <row r="10" spans="1:8" ht="15" x14ac:dyDescent="0.25">
      <c r="A10" s="143">
        <v>5</v>
      </c>
      <c r="B10" s="52" t="s">
        <v>224</v>
      </c>
      <c r="C10" s="144">
        <v>367973.6</v>
      </c>
      <c r="D10" s="144"/>
      <c r="E10" s="144">
        <v>180396.5</v>
      </c>
      <c r="F10" s="144"/>
      <c r="G10" s="41">
        <f t="shared" si="0"/>
        <v>49.024305004489456</v>
      </c>
      <c r="H10" s="190" t="e">
        <f t="shared" si="1"/>
        <v>#DIV/0!</v>
      </c>
    </row>
    <row r="11" spans="1:8" ht="15" x14ac:dyDescent="0.25">
      <c r="A11" s="143">
        <v>6</v>
      </c>
      <c r="B11" s="52" t="s">
        <v>225</v>
      </c>
      <c r="C11" s="144">
        <v>281831</v>
      </c>
      <c r="D11" s="144"/>
      <c r="E11" s="144">
        <v>260440</v>
      </c>
      <c r="F11" s="144"/>
      <c r="G11" s="41">
        <f t="shared" si="0"/>
        <v>92.40999038430833</v>
      </c>
      <c r="H11" s="190" t="e">
        <f t="shared" si="1"/>
        <v>#DIV/0!</v>
      </c>
    </row>
    <row r="12" spans="1:8" ht="15" x14ac:dyDescent="0.25">
      <c r="A12" s="143">
        <v>7</v>
      </c>
      <c r="B12" s="52" t="s">
        <v>241</v>
      </c>
      <c r="C12" s="144">
        <v>491271</v>
      </c>
      <c r="D12" s="144"/>
      <c r="E12" s="144">
        <v>256289</v>
      </c>
      <c r="F12" s="144"/>
      <c r="G12" s="41">
        <f t="shared" si="0"/>
        <v>52.168558697745233</v>
      </c>
      <c r="H12" s="190" t="e">
        <f t="shared" si="1"/>
        <v>#DIV/0!</v>
      </c>
    </row>
    <row r="13" spans="1:8" ht="15" x14ac:dyDescent="0.25">
      <c r="A13" s="143">
        <v>8</v>
      </c>
      <c r="B13" s="52" t="s">
        <v>242</v>
      </c>
      <c r="C13" s="144">
        <v>335587.86</v>
      </c>
      <c r="D13" s="144"/>
      <c r="E13" s="144">
        <v>148254.89000000001</v>
      </c>
      <c r="F13" s="144"/>
      <c r="G13" s="41">
        <f t="shared" si="0"/>
        <v>44.177667809556645</v>
      </c>
      <c r="H13" s="190" t="e">
        <f t="shared" si="1"/>
        <v>#DIV/0!</v>
      </c>
    </row>
    <row r="14" spans="1:8" ht="15" x14ac:dyDescent="0.25">
      <c r="A14" s="143">
        <v>9</v>
      </c>
      <c r="B14" s="52" t="s">
        <v>243</v>
      </c>
      <c r="C14" s="144">
        <v>6958568</v>
      </c>
      <c r="D14" s="144"/>
      <c r="E14" s="144">
        <v>4417747</v>
      </c>
      <c r="F14" s="144"/>
      <c r="G14" s="41">
        <f t="shared" si="0"/>
        <v>63.486438589089019</v>
      </c>
      <c r="H14" s="190" t="e">
        <f t="shared" si="1"/>
        <v>#DIV/0!</v>
      </c>
    </row>
    <row r="15" spans="1:8" ht="15" x14ac:dyDescent="0.25">
      <c r="A15" s="143">
        <v>10</v>
      </c>
      <c r="B15" s="52" t="s">
        <v>244</v>
      </c>
      <c r="C15" s="144">
        <v>234146.82</v>
      </c>
      <c r="D15" s="144"/>
      <c r="E15" s="144">
        <v>216881.94</v>
      </c>
      <c r="F15" s="144"/>
      <c r="G15" s="41">
        <f t="shared" si="0"/>
        <v>92.62647256964668</v>
      </c>
      <c r="H15" s="190" t="e">
        <f t="shared" si="1"/>
        <v>#DIV/0!</v>
      </c>
    </row>
    <row r="16" spans="1:8" ht="15" x14ac:dyDescent="0.25">
      <c r="A16" s="143">
        <v>11</v>
      </c>
      <c r="B16" s="52" t="s">
        <v>245</v>
      </c>
      <c r="C16" s="144">
        <v>464741</v>
      </c>
      <c r="D16" s="144"/>
      <c r="E16" s="144">
        <v>201198</v>
      </c>
      <c r="F16" s="144"/>
      <c r="G16" s="41">
        <f t="shared" si="0"/>
        <v>43.292500554072056</v>
      </c>
      <c r="H16" s="190" t="e">
        <f t="shared" si="1"/>
        <v>#DIV/0!</v>
      </c>
    </row>
    <row r="17" spans="1:8" ht="15" x14ac:dyDescent="0.25">
      <c r="A17" s="143">
        <v>12</v>
      </c>
      <c r="B17" s="52" t="s">
        <v>246</v>
      </c>
      <c r="C17" s="144">
        <v>767711</v>
      </c>
      <c r="D17" s="144"/>
      <c r="E17" s="144">
        <v>387541</v>
      </c>
      <c r="F17" s="144"/>
      <c r="G17" s="41">
        <f t="shared" si="0"/>
        <v>50.480063461380652</v>
      </c>
      <c r="H17" s="190" t="e">
        <f t="shared" si="1"/>
        <v>#DIV/0!</v>
      </c>
    </row>
    <row r="18" spans="1:8" ht="15" x14ac:dyDescent="0.25">
      <c r="A18" s="143">
        <v>13</v>
      </c>
      <c r="B18" s="52" t="s">
        <v>247</v>
      </c>
      <c r="C18" s="144">
        <v>264387</v>
      </c>
      <c r="D18" s="144"/>
      <c r="E18" s="144">
        <v>153628</v>
      </c>
      <c r="F18" s="144"/>
      <c r="G18" s="41">
        <f t="shared" si="0"/>
        <v>58.107244304750232</v>
      </c>
      <c r="H18" s="190" t="e">
        <f t="shared" si="1"/>
        <v>#DIV/0!</v>
      </c>
    </row>
    <row r="19" spans="1:8" ht="15" x14ac:dyDescent="0.25">
      <c r="A19" s="143">
        <v>14</v>
      </c>
      <c r="B19" s="52" t="s">
        <v>248</v>
      </c>
      <c r="C19" s="144">
        <v>183087</v>
      </c>
      <c r="D19" s="144"/>
      <c r="E19" s="144">
        <v>129797</v>
      </c>
      <c r="F19" s="144"/>
      <c r="G19" s="41">
        <f t="shared" si="0"/>
        <v>70.893618880641441</v>
      </c>
      <c r="H19" s="190" t="e">
        <f t="shared" si="1"/>
        <v>#DIV/0!</v>
      </c>
    </row>
    <row r="20" spans="1:8" ht="15" x14ac:dyDescent="0.25">
      <c r="A20" s="143">
        <v>15</v>
      </c>
      <c r="B20" s="52" t="s">
        <v>226</v>
      </c>
      <c r="C20" s="144">
        <v>427286</v>
      </c>
      <c r="D20" s="144"/>
      <c r="E20" s="144">
        <v>398045</v>
      </c>
      <c r="F20" s="144"/>
      <c r="G20" s="41">
        <f t="shared" si="0"/>
        <v>93.156574285139229</v>
      </c>
      <c r="H20" s="190" t="e">
        <f t="shared" si="1"/>
        <v>#DIV/0!</v>
      </c>
    </row>
    <row r="21" spans="1:8" ht="15" x14ac:dyDescent="0.25">
      <c r="A21" s="143">
        <v>16</v>
      </c>
      <c r="B21" s="114" t="s">
        <v>249</v>
      </c>
      <c r="C21" s="144">
        <v>645206</v>
      </c>
      <c r="D21" s="144"/>
      <c r="E21" s="144">
        <v>521201</v>
      </c>
      <c r="F21" s="144"/>
      <c r="G21" s="41">
        <f t="shared" si="0"/>
        <v>80.780556907406321</v>
      </c>
      <c r="H21" s="190" t="e">
        <f t="shared" si="1"/>
        <v>#DIV/0!</v>
      </c>
    </row>
    <row r="22" spans="1:8" ht="15" x14ac:dyDescent="0.25">
      <c r="A22" s="143">
        <v>17</v>
      </c>
      <c r="B22" s="145" t="s">
        <v>250</v>
      </c>
      <c r="C22" s="146">
        <v>97843</v>
      </c>
      <c r="D22" s="146"/>
      <c r="E22" s="146">
        <v>28064</v>
      </c>
      <c r="F22" s="146"/>
      <c r="G22" s="147">
        <f t="shared" si="0"/>
        <v>28.682685526813366</v>
      </c>
      <c r="H22" s="190" t="e">
        <f t="shared" si="1"/>
        <v>#DIV/0!</v>
      </c>
    </row>
    <row r="23" spans="1:8" ht="15" x14ac:dyDescent="0.25">
      <c r="A23" s="143">
        <v>18</v>
      </c>
      <c r="B23" s="52" t="s">
        <v>251</v>
      </c>
      <c r="C23" s="144">
        <v>294344</v>
      </c>
      <c r="D23" s="144"/>
      <c r="E23" s="144">
        <v>226375</v>
      </c>
      <c r="F23" s="144"/>
      <c r="G23" s="41">
        <f t="shared" si="0"/>
        <v>76.908311363574597</v>
      </c>
      <c r="H23" s="190" t="e">
        <f t="shared" si="1"/>
        <v>#DIV/0!</v>
      </c>
    </row>
    <row r="24" spans="1:8" ht="15" x14ac:dyDescent="0.25">
      <c r="A24" s="143">
        <v>19</v>
      </c>
      <c r="B24" s="52" t="s">
        <v>252</v>
      </c>
      <c r="C24" s="144">
        <v>1800846.25</v>
      </c>
      <c r="D24" s="144"/>
      <c r="E24" s="144">
        <v>762071.87</v>
      </c>
      <c r="F24" s="144"/>
      <c r="G24" s="41">
        <f t="shared" si="0"/>
        <v>42.317431041100818</v>
      </c>
      <c r="H24" s="190" t="e">
        <f t="shared" si="1"/>
        <v>#DIV/0!</v>
      </c>
    </row>
    <row r="25" spans="1:8" ht="15" x14ac:dyDescent="0.25">
      <c r="A25" s="143">
        <v>20</v>
      </c>
      <c r="B25" s="52" t="s">
        <v>253</v>
      </c>
      <c r="C25" s="144">
        <v>170018</v>
      </c>
      <c r="D25" s="144"/>
      <c r="E25" s="144">
        <v>203225</v>
      </c>
      <c r="F25" s="144"/>
      <c r="G25" s="41">
        <f t="shared" si="0"/>
        <v>119.53146137467797</v>
      </c>
      <c r="H25" s="190" t="e">
        <f t="shared" si="1"/>
        <v>#DIV/0!</v>
      </c>
    </row>
    <row r="26" spans="1:8" ht="15" x14ac:dyDescent="0.25">
      <c r="A26" s="143">
        <v>21</v>
      </c>
      <c r="B26" s="52" t="s">
        <v>254</v>
      </c>
      <c r="C26" s="144">
        <v>571552</v>
      </c>
      <c r="D26" s="144"/>
      <c r="E26" s="144">
        <v>493348</v>
      </c>
      <c r="F26" s="144"/>
      <c r="G26" s="41">
        <f t="shared" si="0"/>
        <v>86.317255472817877</v>
      </c>
      <c r="H26" s="190" t="e">
        <f t="shared" si="1"/>
        <v>#DIV/0!</v>
      </c>
    </row>
    <row r="27" spans="1:8" ht="15" x14ac:dyDescent="0.25">
      <c r="A27" s="143">
        <v>22</v>
      </c>
      <c r="B27" s="52" t="s">
        <v>255</v>
      </c>
      <c r="C27" s="144">
        <v>4863898.18</v>
      </c>
      <c r="D27" s="144"/>
      <c r="E27" s="144">
        <v>4071256</v>
      </c>
      <c r="F27" s="144"/>
      <c r="G27" s="41">
        <f t="shared" si="0"/>
        <v>83.703561409667515</v>
      </c>
      <c r="H27" s="190" t="e">
        <f t="shared" si="1"/>
        <v>#DIV/0!</v>
      </c>
    </row>
    <row r="28" spans="1:8" ht="15" x14ac:dyDescent="0.25">
      <c r="A28" s="143">
        <v>23</v>
      </c>
      <c r="B28" s="52" t="s">
        <v>256</v>
      </c>
      <c r="C28" s="144">
        <v>2407925</v>
      </c>
      <c r="D28" s="144"/>
      <c r="E28" s="144">
        <v>993052</v>
      </c>
      <c r="F28" s="144"/>
      <c r="G28" s="41">
        <f t="shared" si="0"/>
        <v>41.240985495810712</v>
      </c>
      <c r="H28" s="190" t="e">
        <f t="shared" si="1"/>
        <v>#DIV/0!</v>
      </c>
    </row>
    <row r="29" spans="1:8" ht="15" x14ac:dyDescent="0.25">
      <c r="A29" s="143">
        <v>24</v>
      </c>
      <c r="B29" s="52" t="s">
        <v>257</v>
      </c>
      <c r="C29" s="144">
        <v>184615</v>
      </c>
      <c r="D29" s="144"/>
      <c r="E29" s="144">
        <v>157257</v>
      </c>
      <c r="F29" s="144"/>
      <c r="G29" s="41">
        <f t="shared" si="0"/>
        <v>85.181052460525962</v>
      </c>
      <c r="H29" s="190" t="e">
        <f t="shared" si="1"/>
        <v>#DIV/0!</v>
      </c>
    </row>
    <row r="30" spans="1:8" ht="15" x14ac:dyDescent="0.25">
      <c r="A30" s="143">
        <v>25</v>
      </c>
      <c r="B30" s="52" t="s">
        <v>258</v>
      </c>
      <c r="C30" s="144">
        <v>409271</v>
      </c>
      <c r="D30" s="144"/>
      <c r="E30" s="144">
        <v>215490</v>
      </c>
      <c r="F30" s="144"/>
      <c r="G30" s="41">
        <f t="shared" si="0"/>
        <v>52.652154684793203</v>
      </c>
      <c r="H30" s="190" t="e">
        <f t="shared" si="1"/>
        <v>#DIV/0!</v>
      </c>
    </row>
    <row r="31" spans="1:8" ht="15" x14ac:dyDescent="0.25">
      <c r="A31" s="143">
        <v>26</v>
      </c>
      <c r="B31" s="52" t="s">
        <v>259</v>
      </c>
      <c r="C31" s="144">
        <v>312377</v>
      </c>
      <c r="D31" s="144"/>
      <c r="E31" s="144">
        <v>309254</v>
      </c>
      <c r="F31" s="144"/>
      <c r="G31" s="41">
        <f t="shared" si="0"/>
        <v>99.000246497021223</v>
      </c>
      <c r="H31" s="190" t="e">
        <f t="shared" si="1"/>
        <v>#DIV/0!</v>
      </c>
    </row>
    <row r="32" spans="1:8" ht="15" x14ac:dyDescent="0.25">
      <c r="A32" s="143">
        <v>27</v>
      </c>
      <c r="B32" s="52" t="s">
        <v>260</v>
      </c>
      <c r="C32" s="144">
        <v>449038</v>
      </c>
      <c r="D32" s="144"/>
      <c r="E32" s="144">
        <v>514086</v>
      </c>
      <c r="F32" s="144"/>
      <c r="G32" s="41">
        <f t="shared" si="0"/>
        <v>114.48607912916056</v>
      </c>
      <c r="H32" s="190" t="e">
        <f t="shared" si="1"/>
        <v>#DIV/0!</v>
      </c>
    </row>
    <row r="33" spans="1:8" ht="15" x14ac:dyDescent="0.25">
      <c r="A33" s="143">
        <v>28</v>
      </c>
      <c r="B33" s="145" t="s">
        <v>283</v>
      </c>
      <c r="C33" s="146">
        <v>256707</v>
      </c>
      <c r="D33" s="146"/>
      <c r="E33" s="146">
        <v>91121</v>
      </c>
      <c r="F33" s="146"/>
      <c r="G33" s="147">
        <f t="shared" si="0"/>
        <v>35.496110351490223</v>
      </c>
      <c r="H33" s="190" t="e">
        <f t="shared" si="1"/>
        <v>#DIV/0!</v>
      </c>
    </row>
    <row r="34" spans="1:8" ht="15" x14ac:dyDescent="0.25">
      <c r="A34" s="143">
        <v>29</v>
      </c>
      <c r="B34" s="52" t="s">
        <v>261</v>
      </c>
      <c r="C34" s="144">
        <v>396052</v>
      </c>
      <c r="D34" s="144"/>
      <c r="E34" s="144">
        <v>336031</v>
      </c>
      <c r="F34" s="144"/>
      <c r="G34" s="41">
        <f t="shared" si="0"/>
        <v>84.845171846121218</v>
      </c>
      <c r="H34" s="190" t="e">
        <f t="shared" si="1"/>
        <v>#DIV/0!</v>
      </c>
    </row>
    <row r="35" spans="1:8" ht="15" x14ac:dyDescent="0.25">
      <c r="A35" s="143">
        <v>30</v>
      </c>
      <c r="B35" s="52" t="s">
        <v>317</v>
      </c>
      <c r="C35" s="144">
        <v>371146</v>
      </c>
      <c r="D35" s="144"/>
      <c r="E35" s="144">
        <v>247929</v>
      </c>
      <c r="F35" s="144"/>
      <c r="G35" s="41">
        <f t="shared" si="0"/>
        <v>66.800935480915868</v>
      </c>
      <c r="H35" s="190" t="e">
        <f t="shared" si="1"/>
        <v>#DIV/0!</v>
      </c>
    </row>
    <row r="36" spans="1:8" ht="15" x14ac:dyDescent="0.25">
      <c r="A36" s="143">
        <v>31</v>
      </c>
      <c r="B36" s="52" t="s">
        <v>262</v>
      </c>
      <c r="C36" s="144">
        <v>328300</v>
      </c>
      <c r="D36" s="144"/>
      <c r="E36" s="144">
        <v>326100</v>
      </c>
      <c r="F36" s="144"/>
      <c r="G36" s="41">
        <f t="shared" si="0"/>
        <v>99.329881206213827</v>
      </c>
      <c r="H36" s="190" t="e">
        <f t="shared" si="1"/>
        <v>#DIV/0!</v>
      </c>
    </row>
    <row r="37" spans="1:8" ht="15" x14ac:dyDescent="0.25">
      <c r="A37" s="143">
        <v>32</v>
      </c>
      <c r="B37" s="52" t="s">
        <v>263</v>
      </c>
      <c r="C37" s="144">
        <v>299469</v>
      </c>
      <c r="D37" s="144"/>
      <c r="E37" s="144">
        <v>185110</v>
      </c>
      <c r="F37" s="144"/>
      <c r="G37" s="41">
        <f t="shared" si="0"/>
        <v>61.812741886472388</v>
      </c>
      <c r="H37" s="190" t="e">
        <f t="shared" si="1"/>
        <v>#DIV/0!</v>
      </c>
    </row>
    <row r="38" spans="1:8" ht="15" x14ac:dyDescent="0.25">
      <c r="A38" s="143">
        <v>33</v>
      </c>
      <c r="B38" s="145" t="s">
        <v>227</v>
      </c>
      <c r="C38" s="146">
        <v>214320</v>
      </c>
      <c r="D38" s="146"/>
      <c r="E38" s="146">
        <v>90600</v>
      </c>
      <c r="F38" s="146"/>
      <c r="G38" s="147">
        <f t="shared" si="0"/>
        <v>42.273236282194851</v>
      </c>
      <c r="H38" s="190" t="e">
        <f t="shared" si="1"/>
        <v>#DIV/0!</v>
      </c>
    </row>
    <row r="39" spans="1:8" ht="15" x14ac:dyDescent="0.25">
      <c r="A39" s="143">
        <v>34</v>
      </c>
      <c r="B39" s="52" t="s">
        <v>264</v>
      </c>
      <c r="C39" s="144">
        <v>272260</v>
      </c>
      <c r="D39" s="144"/>
      <c r="E39" s="144">
        <v>349093</v>
      </c>
      <c r="F39" s="144"/>
      <c r="G39" s="41">
        <f t="shared" si="0"/>
        <v>128.2204510394476</v>
      </c>
      <c r="H39" s="190" t="e">
        <f t="shared" si="1"/>
        <v>#DIV/0!</v>
      </c>
    </row>
    <row r="40" spans="1:8" ht="15" x14ac:dyDescent="0.25">
      <c r="A40" s="143">
        <v>35</v>
      </c>
      <c r="B40" s="52" t="s">
        <v>265</v>
      </c>
      <c r="C40" s="144">
        <v>351253</v>
      </c>
      <c r="D40" s="144"/>
      <c r="E40" s="144">
        <v>431650.55</v>
      </c>
      <c r="F40" s="144"/>
      <c r="G40" s="41">
        <f t="shared" si="0"/>
        <v>122.88878671498891</v>
      </c>
      <c r="H40" s="190" t="e">
        <f t="shared" si="1"/>
        <v>#DIV/0!</v>
      </c>
    </row>
    <row r="41" spans="1:8" ht="15" x14ac:dyDescent="0.25">
      <c r="A41" s="143">
        <v>36</v>
      </c>
      <c r="B41" s="52" t="s">
        <v>266</v>
      </c>
      <c r="C41" s="144">
        <v>507588</v>
      </c>
      <c r="D41" s="144"/>
      <c r="E41" s="144">
        <v>339861</v>
      </c>
      <c r="F41" s="144"/>
      <c r="G41" s="41">
        <f t="shared" si="0"/>
        <v>66.956074611692941</v>
      </c>
      <c r="H41" s="190" t="e">
        <f t="shared" si="1"/>
        <v>#DIV/0!</v>
      </c>
    </row>
    <row r="42" spans="1:8" ht="15" x14ac:dyDescent="0.25">
      <c r="A42" s="143">
        <v>37</v>
      </c>
      <c r="B42" s="52" t="s">
        <v>267</v>
      </c>
      <c r="C42" s="144">
        <v>719871</v>
      </c>
      <c r="D42" s="144"/>
      <c r="E42" s="144">
        <v>399078</v>
      </c>
      <c r="F42" s="144"/>
      <c r="G42" s="41">
        <f t="shared" si="0"/>
        <v>55.437432539996749</v>
      </c>
      <c r="H42" s="190" t="e">
        <f t="shared" si="1"/>
        <v>#DIV/0!</v>
      </c>
    </row>
    <row r="43" spans="1:8" ht="15" x14ac:dyDescent="0.25">
      <c r="A43" s="143">
        <v>38</v>
      </c>
      <c r="B43" s="52" t="s">
        <v>268</v>
      </c>
      <c r="C43" s="144">
        <v>694024</v>
      </c>
      <c r="D43" s="144"/>
      <c r="E43" s="144">
        <v>336578</v>
      </c>
      <c r="F43" s="144"/>
      <c r="G43" s="41">
        <f t="shared" si="0"/>
        <v>48.496593777736791</v>
      </c>
      <c r="H43" s="190" t="e">
        <f t="shared" si="1"/>
        <v>#DIV/0!</v>
      </c>
    </row>
    <row r="44" spans="1:8" ht="15" x14ac:dyDescent="0.25">
      <c r="A44" s="143">
        <v>39</v>
      </c>
      <c r="B44" s="145" t="s">
        <v>269</v>
      </c>
      <c r="C44" s="146">
        <v>774711.65</v>
      </c>
      <c r="D44" s="146"/>
      <c r="E44" s="146">
        <v>316950.21000000002</v>
      </c>
      <c r="F44" s="146"/>
      <c r="G44" s="147">
        <f t="shared" si="0"/>
        <v>40.912023202439258</v>
      </c>
      <c r="H44" s="190" t="e">
        <f t="shared" si="1"/>
        <v>#DIV/0!</v>
      </c>
    </row>
    <row r="45" spans="1:8" ht="15" x14ac:dyDescent="0.25">
      <c r="A45" s="143">
        <v>40</v>
      </c>
      <c r="B45" s="52" t="s">
        <v>228</v>
      </c>
      <c r="C45" s="144">
        <v>190025</v>
      </c>
      <c r="D45" s="144"/>
      <c r="E45" s="144">
        <v>257169</v>
      </c>
      <c r="F45" s="144"/>
      <c r="G45" s="41">
        <f t="shared" si="0"/>
        <v>135.33429811866858</v>
      </c>
      <c r="H45" s="190" t="e">
        <f t="shared" si="1"/>
        <v>#DIV/0!</v>
      </c>
    </row>
    <row r="46" spans="1:8" ht="15" x14ac:dyDescent="0.25">
      <c r="A46" s="143">
        <v>41</v>
      </c>
      <c r="B46" s="114" t="s">
        <v>270</v>
      </c>
      <c r="C46" s="144">
        <v>295284</v>
      </c>
      <c r="D46" s="144"/>
      <c r="E46" s="144">
        <v>171364</v>
      </c>
      <c r="F46" s="144"/>
      <c r="G46" s="41">
        <f t="shared" si="0"/>
        <v>58.033621869115834</v>
      </c>
      <c r="H46" s="190" t="e">
        <f t="shared" si="1"/>
        <v>#DIV/0!</v>
      </c>
    </row>
    <row r="47" spans="1:8" ht="15" x14ac:dyDescent="0.25">
      <c r="A47" s="143">
        <v>42</v>
      </c>
      <c r="B47" s="145" t="s">
        <v>271</v>
      </c>
      <c r="C47" s="146">
        <v>352772</v>
      </c>
      <c r="D47" s="146"/>
      <c r="E47" s="146">
        <v>112187</v>
      </c>
      <c r="F47" s="146"/>
      <c r="G47" s="147">
        <f t="shared" si="0"/>
        <v>31.801560214529498</v>
      </c>
      <c r="H47" s="190" t="e">
        <f t="shared" si="1"/>
        <v>#DIV/0!</v>
      </c>
    </row>
    <row r="48" spans="1:8" ht="15" x14ac:dyDescent="0.25">
      <c r="A48" s="143">
        <v>43</v>
      </c>
      <c r="B48" s="52" t="s">
        <v>272</v>
      </c>
      <c r="C48" s="144">
        <v>196981</v>
      </c>
      <c r="D48" s="144"/>
      <c r="E48" s="144">
        <v>269513</v>
      </c>
      <c r="F48" s="144"/>
      <c r="G48" s="41">
        <f t="shared" si="0"/>
        <v>136.82182545524697</v>
      </c>
      <c r="H48" s="190" t="e">
        <f t="shared" si="1"/>
        <v>#DIV/0!</v>
      </c>
    </row>
    <row r="49" spans="1:8" ht="15" x14ac:dyDescent="0.25">
      <c r="A49" s="143">
        <v>44</v>
      </c>
      <c r="B49" s="52" t="s">
        <v>273</v>
      </c>
      <c r="C49" s="144">
        <v>90811.72</v>
      </c>
      <c r="D49" s="144"/>
      <c r="E49" s="144">
        <v>88195.09</v>
      </c>
      <c r="F49" s="144"/>
      <c r="G49" s="41">
        <f t="shared" si="0"/>
        <v>97.118620812379717</v>
      </c>
      <c r="H49" s="190" t="e">
        <f t="shared" si="1"/>
        <v>#DIV/0!</v>
      </c>
    </row>
    <row r="50" spans="1:8" ht="15" x14ac:dyDescent="0.25">
      <c r="A50" s="143">
        <v>45</v>
      </c>
      <c r="B50" s="52" t="s">
        <v>274</v>
      </c>
      <c r="C50" s="144">
        <v>337295</v>
      </c>
      <c r="D50" s="144"/>
      <c r="E50" s="144">
        <v>191610</v>
      </c>
      <c r="F50" s="144"/>
      <c r="G50" s="41">
        <f t="shared" si="0"/>
        <v>56.807838835440783</v>
      </c>
      <c r="H50" s="190" t="e">
        <f t="shared" si="1"/>
        <v>#DIV/0!</v>
      </c>
    </row>
    <row r="51" spans="1:8" ht="15" x14ac:dyDescent="0.25">
      <c r="A51" s="143">
        <v>46</v>
      </c>
      <c r="B51" s="52" t="s">
        <v>275</v>
      </c>
      <c r="C51" s="144">
        <v>232675.20000000001</v>
      </c>
      <c r="D51" s="144"/>
      <c r="E51" s="144">
        <v>253463.53</v>
      </c>
      <c r="F51" s="144"/>
      <c r="G51" s="41">
        <f t="shared" si="0"/>
        <v>108.9344846378127</v>
      </c>
      <c r="H51" s="190" t="e">
        <f t="shared" si="1"/>
        <v>#DIV/0!</v>
      </c>
    </row>
    <row r="52" spans="1:8" ht="15" x14ac:dyDescent="0.25">
      <c r="A52" s="143">
        <v>47</v>
      </c>
      <c r="B52" s="52" t="s">
        <v>276</v>
      </c>
      <c r="C52" s="144">
        <v>580945</v>
      </c>
      <c r="D52" s="144"/>
      <c r="E52" s="144">
        <v>638666</v>
      </c>
      <c r="F52" s="144"/>
      <c r="G52" s="41">
        <f t="shared" si="0"/>
        <v>109.93570819957139</v>
      </c>
      <c r="H52" s="190" t="e">
        <f t="shared" si="1"/>
        <v>#DIV/0!</v>
      </c>
    </row>
    <row r="53" spans="1:8" ht="15" x14ac:dyDescent="0.25">
      <c r="A53" s="143">
        <v>48</v>
      </c>
      <c r="B53" s="145" t="s">
        <v>229</v>
      </c>
      <c r="C53" s="146">
        <v>312612</v>
      </c>
      <c r="D53" s="146"/>
      <c r="E53" s="146">
        <v>121008</v>
      </c>
      <c r="F53" s="146"/>
      <c r="G53" s="147">
        <f t="shared" si="0"/>
        <v>38.708686806648494</v>
      </c>
      <c r="H53" s="190" t="e">
        <f t="shared" si="1"/>
        <v>#DIV/0!</v>
      </c>
    </row>
    <row r="54" spans="1:8" ht="15" x14ac:dyDescent="0.25">
      <c r="A54" s="143">
        <v>49</v>
      </c>
      <c r="B54" s="52" t="s">
        <v>277</v>
      </c>
      <c r="C54" s="144">
        <v>973466</v>
      </c>
      <c r="D54" s="144"/>
      <c r="E54" s="144">
        <v>763302</v>
      </c>
      <c r="F54" s="144"/>
      <c r="G54" s="41">
        <f t="shared" si="0"/>
        <v>78.410750863409717</v>
      </c>
      <c r="H54" s="190" t="e">
        <f t="shared" si="1"/>
        <v>#DIV/0!</v>
      </c>
    </row>
    <row r="55" spans="1:8" ht="15" x14ac:dyDescent="0.25">
      <c r="A55" s="143">
        <v>50</v>
      </c>
      <c r="B55" s="145" t="s">
        <v>278</v>
      </c>
      <c r="C55" s="146">
        <v>182396.21</v>
      </c>
      <c r="D55" s="146"/>
      <c r="E55" s="146">
        <v>44692.56</v>
      </c>
      <c r="F55" s="146"/>
      <c r="G55" s="147">
        <f t="shared" si="0"/>
        <v>24.503009135990272</v>
      </c>
      <c r="H55" s="190" t="e">
        <f t="shared" si="1"/>
        <v>#DIV/0!</v>
      </c>
    </row>
    <row r="56" spans="1:8" ht="15" x14ac:dyDescent="0.25">
      <c r="A56" s="143">
        <v>51</v>
      </c>
      <c r="B56" s="52" t="s">
        <v>279</v>
      </c>
      <c r="C56" s="144">
        <v>389668</v>
      </c>
      <c r="D56" s="144"/>
      <c r="E56" s="144">
        <v>406383</v>
      </c>
      <c r="F56" s="144"/>
      <c r="G56" s="41">
        <f t="shared" si="0"/>
        <v>104.28954905201351</v>
      </c>
      <c r="H56" s="190" t="e">
        <f t="shared" si="1"/>
        <v>#DIV/0!</v>
      </c>
    </row>
    <row r="57" spans="1:8" x14ac:dyDescent="0.2">
      <c r="D57" s="24" t="s">
        <v>1075</v>
      </c>
    </row>
  </sheetData>
  <autoFilter ref="C5:H56"/>
  <mergeCells count="7">
    <mergeCell ref="A1:H1"/>
    <mergeCell ref="A2:H2"/>
    <mergeCell ref="C4:D4"/>
    <mergeCell ref="E4:F4"/>
    <mergeCell ref="G4:H4"/>
    <mergeCell ref="B4:B5"/>
    <mergeCell ref="A4:A5"/>
  </mergeCells>
  <conditionalFormatting sqref="H1:H4 H6:H1048576">
    <cfRule type="cellIs" dxfId="22" priority="1" operator="lessThan">
      <formula>40</formula>
    </cfRule>
  </conditionalFormatting>
  <pageMargins left="1.45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6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" sqref="C4:D4"/>
    </sheetView>
  </sheetViews>
  <sheetFormatPr defaultColWidth="4.42578125" defaultRowHeight="13.5" x14ac:dyDescent="0.2"/>
  <cols>
    <col min="1" max="1" width="4.42578125" style="186"/>
    <col min="2" max="2" width="24.85546875" style="53" customWidth="1"/>
    <col min="3" max="3" width="11.5703125" style="72" bestFit="1" customWidth="1"/>
    <col min="4" max="4" width="12" style="72" bestFit="1" customWidth="1"/>
    <col min="5" max="6" width="11.5703125" style="72" bestFit="1" customWidth="1"/>
    <col min="7" max="7" width="10.42578125" style="72" customWidth="1"/>
    <col min="8" max="8" width="9.5703125" style="72" customWidth="1"/>
    <col min="9" max="9" width="10.42578125" style="72" bestFit="1" customWidth="1"/>
    <col min="10" max="10" width="12.140625" style="72" bestFit="1" customWidth="1"/>
    <col min="11" max="11" width="11.5703125" style="72" bestFit="1" customWidth="1"/>
    <col min="12" max="12" width="11.85546875" style="72" bestFit="1" customWidth="1"/>
    <col min="13" max="13" width="9" style="70" customWidth="1"/>
    <col min="14" max="14" width="4.42578125" style="53"/>
    <col min="15" max="15" width="12" style="70" bestFit="1" customWidth="1"/>
    <col min="16" max="16" width="9.140625" style="70" customWidth="1"/>
    <col min="17" max="17" width="7.5703125" style="53" customWidth="1"/>
    <col min="18" max="16384" width="4.42578125" style="53"/>
  </cols>
  <sheetData>
    <row r="1" spans="1:13" ht="15" customHeight="1" x14ac:dyDescent="0.2">
      <c r="A1" s="416" t="s">
        <v>729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</row>
    <row r="2" spans="1:13" ht="15" customHeight="1" x14ac:dyDescent="0.2">
      <c r="B2" s="69" t="s">
        <v>128</v>
      </c>
      <c r="H2" s="72" t="s">
        <v>137</v>
      </c>
      <c r="J2" s="73" t="s">
        <v>119</v>
      </c>
    </row>
    <row r="3" spans="1:13" ht="15" customHeight="1" x14ac:dyDescent="0.2">
      <c r="A3" s="417" t="s">
        <v>114</v>
      </c>
      <c r="B3" s="417" t="s">
        <v>97</v>
      </c>
      <c r="C3" s="418" t="s">
        <v>731</v>
      </c>
      <c r="D3" s="418"/>
      <c r="E3" s="418"/>
      <c r="F3" s="418"/>
      <c r="G3" s="418"/>
      <c r="H3" s="418"/>
      <c r="I3" s="418"/>
      <c r="J3" s="418"/>
      <c r="K3" s="418"/>
      <c r="L3" s="418"/>
      <c r="M3" s="415" t="s">
        <v>215</v>
      </c>
    </row>
    <row r="4" spans="1:13" ht="24.95" customHeight="1" x14ac:dyDescent="0.2">
      <c r="A4" s="417"/>
      <c r="B4" s="417"/>
      <c r="C4" s="418" t="s">
        <v>32</v>
      </c>
      <c r="D4" s="418"/>
      <c r="E4" s="418" t="s">
        <v>120</v>
      </c>
      <c r="F4" s="418"/>
      <c r="G4" s="418" t="s">
        <v>116</v>
      </c>
      <c r="H4" s="418"/>
      <c r="I4" s="418" t="s">
        <v>117</v>
      </c>
      <c r="J4" s="418"/>
      <c r="K4" s="418" t="s">
        <v>33</v>
      </c>
      <c r="L4" s="418"/>
      <c r="M4" s="415"/>
    </row>
    <row r="5" spans="1:13" ht="15" customHeight="1" x14ac:dyDescent="0.2">
      <c r="A5" s="417"/>
      <c r="B5" s="417"/>
      <c r="C5" s="158" t="s">
        <v>30</v>
      </c>
      <c r="D5" s="158" t="s">
        <v>17</v>
      </c>
      <c r="E5" s="203" t="s">
        <v>30</v>
      </c>
      <c r="F5" s="158" t="s">
        <v>17</v>
      </c>
      <c r="G5" s="158" t="s">
        <v>30</v>
      </c>
      <c r="H5" s="158" t="s">
        <v>17</v>
      </c>
      <c r="I5" s="158" t="s">
        <v>30</v>
      </c>
      <c r="J5" s="158" t="s">
        <v>17</v>
      </c>
      <c r="K5" s="158" t="s">
        <v>30</v>
      </c>
      <c r="L5" s="158" t="s">
        <v>17</v>
      </c>
      <c r="M5" s="415"/>
    </row>
    <row r="6" spans="1:13" x14ac:dyDescent="0.2">
      <c r="A6" s="51">
        <v>1</v>
      </c>
      <c r="B6" s="52" t="s">
        <v>52</v>
      </c>
      <c r="C6" s="65">
        <v>104417</v>
      </c>
      <c r="D6" s="65">
        <v>209214</v>
      </c>
      <c r="E6" s="65">
        <v>64180</v>
      </c>
      <c r="F6" s="65">
        <v>118457</v>
      </c>
      <c r="G6" s="65">
        <v>56</v>
      </c>
      <c r="H6" s="65">
        <v>1827</v>
      </c>
      <c r="I6" s="65">
        <v>1975</v>
      </c>
      <c r="J6" s="65">
        <v>18691</v>
      </c>
      <c r="K6" s="65">
        <f>C6+G6+I6</f>
        <v>106448</v>
      </c>
      <c r="L6" s="65">
        <f>D6+H6+J6</f>
        <v>229732</v>
      </c>
      <c r="M6" s="66">
        <f>L6*100/'CD Ratio_3'!F6</f>
        <v>28.388436134915878</v>
      </c>
    </row>
    <row r="7" spans="1:13" x14ac:dyDescent="0.2">
      <c r="A7" s="51">
        <v>2</v>
      </c>
      <c r="B7" s="52" t="s">
        <v>53</v>
      </c>
      <c r="C7" s="65">
        <v>1982</v>
      </c>
      <c r="D7" s="65">
        <v>3964</v>
      </c>
      <c r="E7" s="65">
        <v>1693</v>
      </c>
      <c r="F7" s="65">
        <v>3449</v>
      </c>
      <c r="G7" s="65">
        <v>0</v>
      </c>
      <c r="H7" s="65">
        <v>0</v>
      </c>
      <c r="I7" s="65">
        <v>12</v>
      </c>
      <c r="J7" s="65">
        <v>7520</v>
      </c>
      <c r="K7" s="65">
        <f t="shared" ref="K7:K57" si="0">C7+G7+I7</f>
        <v>1994</v>
      </c>
      <c r="L7" s="65">
        <f t="shared" ref="L7:L57" si="1">D7+H7+J7</f>
        <v>11484</v>
      </c>
      <c r="M7" s="66">
        <f>L7*100/'CD Ratio_3'!F7</f>
        <v>11.967237031324899</v>
      </c>
    </row>
    <row r="8" spans="1:13" x14ac:dyDescent="0.2">
      <c r="A8" s="51">
        <v>3</v>
      </c>
      <c r="B8" s="52" t="s">
        <v>54</v>
      </c>
      <c r="C8" s="65">
        <v>38115</v>
      </c>
      <c r="D8" s="65">
        <v>90515</v>
      </c>
      <c r="E8" s="65">
        <v>36703</v>
      </c>
      <c r="F8" s="65">
        <v>64332</v>
      </c>
      <c r="G8" s="65">
        <v>2675</v>
      </c>
      <c r="H8" s="65">
        <v>76845</v>
      </c>
      <c r="I8" s="65">
        <v>2315</v>
      </c>
      <c r="J8" s="65">
        <v>105002</v>
      </c>
      <c r="K8" s="65">
        <f t="shared" si="0"/>
        <v>43105</v>
      </c>
      <c r="L8" s="65">
        <f t="shared" si="1"/>
        <v>272362</v>
      </c>
      <c r="M8" s="66">
        <f>L8*100/'CD Ratio_3'!F8</f>
        <v>28.727296046766629</v>
      </c>
    </row>
    <row r="9" spans="1:13" x14ac:dyDescent="0.2">
      <c r="A9" s="51">
        <v>4</v>
      </c>
      <c r="B9" s="52" t="s">
        <v>55</v>
      </c>
      <c r="C9" s="65">
        <v>367229</v>
      </c>
      <c r="D9" s="65">
        <v>794845</v>
      </c>
      <c r="E9" s="65">
        <v>348913</v>
      </c>
      <c r="F9" s="65">
        <v>713733</v>
      </c>
      <c r="G9" s="65">
        <v>26397</v>
      </c>
      <c r="H9" s="65">
        <v>71237</v>
      </c>
      <c r="I9" s="65">
        <v>39217</v>
      </c>
      <c r="J9" s="65">
        <v>90554</v>
      </c>
      <c r="K9" s="65">
        <f t="shared" si="0"/>
        <v>432843</v>
      </c>
      <c r="L9" s="65">
        <f t="shared" si="1"/>
        <v>956636</v>
      </c>
      <c r="M9" s="66">
        <f>L9*100/'CD Ratio_3'!F9</f>
        <v>48.172645553614601</v>
      </c>
    </row>
    <row r="10" spans="1:13" x14ac:dyDescent="0.2">
      <c r="A10" s="51">
        <v>5</v>
      </c>
      <c r="B10" s="52" t="s">
        <v>56</v>
      </c>
      <c r="C10" s="65">
        <v>47615</v>
      </c>
      <c r="D10" s="65">
        <v>80613</v>
      </c>
      <c r="E10" s="65">
        <v>41473</v>
      </c>
      <c r="F10" s="65">
        <v>69152</v>
      </c>
      <c r="G10" s="65">
        <v>123</v>
      </c>
      <c r="H10" s="65">
        <v>3137</v>
      </c>
      <c r="I10" s="65">
        <v>2729</v>
      </c>
      <c r="J10" s="65">
        <v>18974</v>
      </c>
      <c r="K10" s="65">
        <f t="shared" si="0"/>
        <v>50467</v>
      </c>
      <c r="L10" s="65">
        <f t="shared" si="1"/>
        <v>102724</v>
      </c>
      <c r="M10" s="66">
        <f>L10*100/'CD Ratio_3'!F10</f>
        <v>31.929925990855317</v>
      </c>
    </row>
    <row r="11" spans="1:13" x14ac:dyDescent="0.2">
      <c r="A11" s="51">
        <v>6</v>
      </c>
      <c r="B11" s="52" t="s">
        <v>57</v>
      </c>
      <c r="C11" s="65">
        <v>52338</v>
      </c>
      <c r="D11" s="65">
        <v>127793</v>
      </c>
      <c r="E11" s="65">
        <v>41285</v>
      </c>
      <c r="F11" s="65">
        <v>72713.8</v>
      </c>
      <c r="G11" s="65">
        <v>47</v>
      </c>
      <c r="H11" s="65">
        <v>9516</v>
      </c>
      <c r="I11" s="65">
        <v>61</v>
      </c>
      <c r="J11" s="65">
        <v>3191</v>
      </c>
      <c r="K11" s="65">
        <f t="shared" si="0"/>
        <v>52446</v>
      </c>
      <c r="L11" s="65">
        <f t="shared" si="1"/>
        <v>140500</v>
      </c>
      <c r="M11" s="66">
        <f>L11*100/'CD Ratio_3'!F11</f>
        <v>28.550656118462502</v>
      </c>
    </row>
    <row r="12" spans="1:13" x14ac:dyDescent="0.2">
      <c r="A12" s="51">
        <v>7</v>
      </c>
      <c r="B12" s="52" t="s">
        <v>58</v>
      </c>
      <c r="C12" s="65">
        <v>310055</v>
      </c>
      <c r="D12" s="65">
        <v>489346</v>
      </c>
      <c r="E12" s="65">
        <v>233783</v>
      </c>
      <c r="F12" s="65">
        <v>359065</v>
      </c>
      <c r="G12" s="65">
        <v>503</v>
      </c>
      <c r="H12" s="65">
        <v>24641</v>
      </c>
      <c r="I12" s="65">
        <v>2228</v>
      </c>
      <c r="J12" s="65">
        <v>42611</v>
      </c>
      <c r="K12" s="65">
        <f t="shared" si="0"/>
        <v>312786</v>
      </c>
      <c r="L12" s="65">
        <f t="shared" si="1"/>
        <v>556598</v>
      </c>
      <c r="M12" s="66">
        <f>L12*100/'CD Ratio_3'!F12</f>
        <v>40.790933621787687</v>
      </c>
    </row>
    <row r="13" spans="1:13" x14ac:dyDescent="0.2">
      <c r="A13" s="51">
        <v>8</v>
      </c>
      <c r="B13" s="52" t="s">
        <v>45</v>
      </c>
      <c r="C13" s="65">
        <v>13205</v>
      </c>
      <c r="D13" s="65">
        <v>42627.94</v>
      </c>
      <c r="E13" s="65">
        <v>8929</v>
      </c>
      <c r="F13" s="65">
        <v>26248.75</v>
      </c>
      <c r="G13" s="65">
        <v>0</v>
      </c>
      <c r="H13" s="65">
        <v>0</v>
      </c>
      <c r="I13" s="65">
        <v>0</v>
      </c>
      <c r="J13" s="65">
        <v>0</v>
      </c>
      <c r="K13" s="65">
        <f t="shared" si="0"/>
        <v>13205</v>
      </c>
      <c r="L13" s="65">
        <f t="shared" si="1"/>
        <v>42627.94</v>
      </c>
      <c r="M13" s="66">
        <f>L13*100/'CD Ratio_3'!F13</f>
        <v>13.068719093269729</v>
      </c>
    </row>
    <row r="14" spans="1:13" x14ac:dyDescent="0.2">
      <c r="A14" s="51">
        <v>9</v>
      </c>
      <c r="B14" s="52" t="s">
        <v>46</v>
      </c>
      <c r="C14" s="65">
        <v>11567</v>
      </c>
      <c r="D14" s="65">
        <v>23577</v>
      </c>
      <c r="E14" s="65">
        <v>8813</v>
      </c>
      <c r="F14" s="65">
        <v>17331</v>
      </c>
      <c r="G14" s="65">
        <v>133</v>
      </c>
      <c r="H14" s="65">
        <v>589</v>
      </c>
      <c r="I14" s="65">
        <v>38</v>
      </c>
      <c r="J14" s="65">
        <v>722</v>
      </c>
      <c r="K14" s="65">
        <f t="shared" si="0"/>
        <v>11738</v>
      </c>
      <c r="L14" s="65">
        <f t="shared" si="1"/>
        <v>24888</v>
      </c>
      <c r="M14" s="66">
        <f>L14*100/'CD Ratio_3'!F14</f>
        <v>14.782956405959656</v>
      </c>
    </row>
    <row r="15" spans="1:13" x14ac:dyDescent="0.2">
      <c r="A15" s="51">
        <v>10</v>
      </c>
      <c r="B15" s="52" t="s">
        <v>78</v>
      </c>
      <c r="C15" s="65">
        <v>26505</v>
      </c>
      <c r="D15" s="65">
        <v>53351</v>
      </c>
      <c r="E15" s="65">
        <v>16962</v>
      </c>
      <c r="F15" s="65">
        <v>38007</v>
      </c>
      <c r="G15" s="65">
        <v>30</v>
      </c>
      <c r="H15" s="65">
        <v>369</v>
      </c>
      <c r="I15" s="65">
        <v>67</v>
      </c>
      <c r="J15" s="65">
        <v>4460</v>
      </c>
      <c r="K15" s="65">
        <f t="shared" si="0"/>
        <v>26602</v>
      </c>
      <c r="L15" s="65">
        <f t="shared" si="1"/>
        <v>58180</v>
      </c>
      <c r="M15" s="66">
        <f>L15*100/'CD Ratio_3'!F15</f>
        <v>13.259310916939009</v>
      </c>
    </row>
    <row r="16" spans="1:13" x14ac:dyDescent="0.2">
      <c r="A16" s="51">
        <v>11</v>
      </c>
      <c r="B16" s="52" t="s">
        <v>59</v>
      </c>
      <c r="C16" s="65">
        <v>2081</v>
      </c>
      <c r="D16" s="65">
        <v>3562</v>
      </c>
      <c r="E16" s="65">
        <v>2081</v>
      </c>
      <c r="F16" s="65">
        <v>3562</v>
      </c>
      <c r="G16" s="65">
        <v>197</v>
      </c>
      <c r="H16" s="65">
        <v>713.14</v>
      </c>
      <c r="I16" s="65">
        <v>814</v>
      </c>
      <c r="J16" s="65">
        <v>1514</v>
      </c>
      <c r="K16" s="65">
        <f t="shared" si="0"/>
        <v>3092</v>
      </c>
      <c r="L16" s="65">
        <f t="shared" si="1"/>
        <v>5789.14</v>
      </c>
      <c r="M16" s="66">
        <f>L16*100/'CD Ratio_3'!F16</f>
        <v>12.80191805201491</v>
      </c>
    </row>
    <row r="17" spans="1:17" x14ac:dyDescent="0.2">
      <c r="A17" s="51">
        <v>12</v>
      </c>
      <c r="B17" s="52" t="s">
        <v>60</v>
      </c>
      <c r="C17" s="65">
        <v>3030</v>
      </c>
      <c r="D17" s="65">
        <v>6860</v>
      </c>
      <c r="E17" s="65">
        <v>2169</v>
      </c>
      <c r="F17" s="65">
        <v>3932</v>
      </c>
      <c r="G17" s="65">
        <v>2</v>
      </c>
      <c r="H17" s="65">
        <v>11</v>
      </c>
      <c r="I17" s="65">
        <v>192</v>
      </c>
      <c r="J17" s="65">
        <v>1474</v>
      </c>
      <c r="K17" s="65">
        <f t="shared" si="0"/>
        <v>3224</v>
      </c>
      <c r="L17" s="65">
        <f t="shared" si="1"/>
        <v>8345</v>
      </c>
      <c r="M17" s="66">
        <f>L17*100/'CD Ratio_3'!F17</f>
        <v>6.6282237631154635</v>
      </c>
    </row>
    <row r="18" spans="1:17" x14ac:dyDescent="0.2">
      <c r="A18" s="51">
        <v>13</v>
      </c>
      <c r="B18" s="52" t="s">
        <v>190</v>
      </c>
      <c r="C18" s="65">
        <v>10460</v>
      </c>
      <c r="D18" s="65">
        <v>30296</v>
      </c>
      <c r="E18" s="65">
        <v>10404</v>
      </c>
      <c r="F18" s="65">
        <v>30045</v>
      </c>
      <c r="G18" s="65">
        <v>180</v>
      </c>
      <c r="H18" s="65">
        <v>3080</v>
      </c>
      <c r="I18" s="65">
        <v>201</v>
      </c>
      <c r="J18" s="65">
        <v>24266</v>
      </c>
      <c r="K18" s="65">
        <f t="shared" si="0"/>
        <v>10841</v>
      </c>
      <c r="L18" s="65">
        <f t="shared" si="1"/>
        <v>57642</v>
      </c>
      <c r="M18" s="66">
        <f>L18*100/'CD Ratio_3'!F18</f>
        <v>24.103771415190202</v>
      </c>
    </row>
    <row r="19" spans="1:17" x14ac:dyDescent="0.2">
      <c r="A19" s="51">
        <v>14</v>
      </c>
      <c r="B19" s="52" t="s">
        <v>191</v>
      </c>
      <c r="C19" s="65">
        <v>5412</v>
      </c>
      <c r="D19" s="65">
        <v>10782.27</v>
      </c>
      <c r="E19" s="65">
        <v>4636</v>
      </c>
      <c r="F19" s="65">
        <v>9499.75</v>
      </c>
      <c r="G19" s="65">
        <v>0</v>
      </c>
      <c r="H19" s="65">
        <v>0</v>
      </c>
      <c r="I19" s="65">
        <v>210</v>
      </c>
      <c r="J19" s="65">
        <v>1660.76</v>
      </c>
      <c r="K19" s="65">
        <f t="shared" si="0"/>
        <v>5622</v>
      </c>
      <c r="L19" s="65">
        <f t="shared" si="1"/>
        <v>12443.03</v>
      </c>
      <c r="M19" s="66">
        <f>L19*100/'CD Ratio_3'!F19</f>
        <v>18.015622285284067</v>
      </c>
    </row>
    <row r="20" spans="1:17" x14ac:dyDescent="0.2">
      <c r="A20" s="51">
        <v>15</v>
      </c>
      <c r="B20" s="52" t="s">
        <v>61</v>
      </c>
      <c r="C20" s="65">
        <v>204361</v>
      </c>
      <c r="D20" s="65">
        <v>313522.64</v>
      </c>
      <c r="E20" s="65">
        <v>170757</v>
      </c>
      <c r="F20" s="65">
        <v>250981.33</v>
      </c>
      <c r="G20" s="65">
        <v>252</v>
      </c>
      <c r="H20" s="65">
        <v>13945</v>
      </c>
      <c r="I20" s="65">
        <v>207</v>
      </c>
      <c r="J20" s="65">
        <v>52672.42</v>
      </c>
      <c r="K20" s="65">
        <f t="shared" si="0"/>
        <v>204820</v>
      </c>
      <c r="L20" s="65">
        <f t="shared" si="1"/>
        <v>380140.06</v>
      </c>
      <c r="M20" s="66">
        <f>L20*100/'CD Ratio_3'!F20</f>
        <v>22.990603071776086</v>
      </c>
    </row>
    <row r="21" spans="1:17" x14ac:dyDescent="0.2">
      <c r="A21" s="51">
        <v>16</v>
      </c>
      <c r="B21" s="52" t="s">
        <v>67</v>
      </c>
      <c r="C21" s="65">
        <v>655771</v>
      </c>
      <c r="D21" s="65">
        <v>1296592</v>
      </c>
      <c r="E21" s="65">
        <v>525905</v>
      </c>
      <c r="F21" s="65">
        <v>1075181</v>
      </c>
      <c r="G21" s="65">
        <v>759</v>
      </c>
      <c r="H21" s="65">
        <v>3043</v>
      </c>
      <c r="I21" s="65">
        <v>1641</v>
      </c>
      <c r="J21" s="65">
        <v>1187</v>
      </c>
      <c r="K21" s="65">
        <f t="shared" si="0"/>
        <v>658171</v>
      </c>
      <c r="L21" s="65">
        <f t="shared" si="1"/>
        <v>1300822</v>
      </c>
      <c r="M21" s="66">
        <f>L21*100/'CD Ratio_3'!F21</f>
        <v>19.569001829297648</v>
      </c>
    </row>
    <row r="22" spans="1:17" x14ac:dyDescent="0.2">
      <c r="A22" s="51">
        <v>17</v>
      </c>
      <c r="B22" s="52" t="s">
        <v>62</v>
      </c>
      <c r="C22" s="65">
        <v>10886</v>
      </c>
      <c r="D22" s="65">
        <v>17129</v>
      </c>
      <c r="E22" s="65">
        <v>8603</v>
      </c>
      <c r="F22" s="65">
        <v>13424</v>
      </c>
      <c r="G22" s="65">
        <v>16</v>
      </c>
      <c r="H22" s="65">
        <v>530</v>
      </c>
      <c r="I22" s="65">
        <v>123</v>
      </c>
      <c r="J22" s="65">
        <v>1536</v>
      </c>
      <c r="K22" s="65">
        <f t="shared" si="0"/>
        <v>11025</v>
      </c>
      <c r="L22" s="65">
        <f t="shared" si="1"/>
        <v>19195</v>
      </c>
      <c r="M22" s="66">
        <f>L22*100/'CD Ratio_3'!F22</f>
        <v>11.483491172757892</v>
      </c>
    </row>
    <row r="23" spans="1:17" x14ac:dyDescent="0.2">
      <c r="A23" s="51">
        <v>18</v>
      </c>
      <c r="B23" s="52" t="s">
        <v>192</v>
      </c>
      <c r="C23" s="65">
        <v>114478</v>
      </c>
      <c r="D23" s="65">
        <v>116425</v>
      </c>
      <c r="E23" s="65">
        <v>97698</v>
      </c>
      <c r="F23" s="65">
        <v>115107</v>
      </c>
      <c r="G23" s="65">
        <v>4874</v>
      </c>
      <c r="H23" s="65">
        <v>12831</v>
      </c>
      <c r="I23" s="65">
        <v>2690</v>
      </c>
      <c r="J23" s="65">
        <v>2904</v>
      </c>
      <c r="K23" s="65">
        <f t="shared" si="0"/>
        <v>122042</v>
      </c>
      <c r="L23" s="65">
        <f t="shared" si="1"/>
        <v>132160</v>
      </c>
      <c r="M23" s="66">
        <f>L23*100/'CD Ratio_3'!F23</f>
        <v>27.642614378062405</v>
      </c>
    </row>
    <row r="24" spans="1:17" x14ac:dyDescent="0.2">
      <c r="A24" s="51">
        <v>19</v>
      </c>
      <c r="B24" s="52" t="s">
        <v>63</v>
      </c>
      <c r="C24" s="65">
        <v>133555</v>
      </c>
      <c r="D24" s="65">
        <v>290583</v>
      </c>
      <c r="E24" s="65">
        <v>119289</v>
      </c>
      <c r="F24" s="65">
        <v>254186</v>
      </c>
      <c r="G24" s="65">
        <v>956</v>
      </c>
      <c r="H24" s="65">
        <v>12261</v>
      </c>
      <c r="I24" s="65">
        <v>1562</v>
      </c>
      <c r="J24" s="65">
        <v>48983</v>
      </c>
      <c r="K24" s="65">
        <f t="shared" si="0"/>
        <v>136073</v>
      </c>
      <c r="L24" s="65">
        <f t="shared" si="1"/>
        <v>351827</v>
      </c>
      <c r="M24" s="66">
        <f>L24*100/'CD Ratio_3'!F24</f>
        <v>33.773824894524893</v>
      </c>
      <c r="Q24" s="72"/>
    </row>
    <row r="25" spans="1:17" x14ac:dyDescent="0.2">
      <c r="A25" s="51">
        <v>20</v>
      </c>
      <c r="B25" s="52" t="s">
        <v>64</v>
      </c>
      <c r="C25" s="65">
        <v>403</v>
      </c>
      <c r="D25" s="65">
        <v>799.27</v>
      </c>
      <c r="E25" s="65">
        <v>103</v>
      </c>
      <c r="F25" s="65">
        <v>243.18</v>
      </c>
      <c r="G25" s="65">
        <v>11</v>
      </c>
      <c r="H25" s="65">
        <v>45.53</v>
      </c>
      <c r="I25" s="65">
        <v>11</v>
      </c>
      <c r="J25" s="65">
        <v>50.28</v>
      </c>
      <c r="K25" s="65">
        <f t="shared" si="0"/>
        <v>425</v>
      </c>
      <c r="L25" s="65">
        <f t="shared" si="1"/>
        <v>895.07999999999993</v>
      </c>
      <c r="M25" s="66">
        <f>L25*100/'CD Ratio_3'!F25</f>
        <v>2.4673484577004712</v>
      </c>
    </row>
    <row r="26" spans="1:17" x14ac:dyDescent="0.2">
      <c r="A26" s="51">
        <v>21</v>
      </c>
      <c r="B26" s="52" t="s">
        <v>47</v>
      </c>
      <c r="C26" s="65">
        <v>10519</v>
      </c>
      <c r="D26" s="65">
        <v>18188</v>
      </c>
      <c r="E26" s="65">
        <v>6191</v>
      </c>
      <c r="F26" s="65">
        <v>13418</v>
      </c>
      <c r="G26" s="65">
        <v>379</v>
      </c>
      <c r="H26" s="65">
        <v>1472</v>
      </c>
      <c r="I26" s="65">
        <v>462</v>
      </c>
      <c r="J26" s="65">
        <v>1865</v>
      </c>
      <c r="K26" s="65">
        <f t="shared" si="0"/>
        <v>11360</v>
      </c>
      <c r="L26" s="65">
        <f t="shared" si="1"/>
        <v>21525</v>
      </c>
      <c r="M26" s="66">
        <f>L26*100/'CD Ratio_3'!F26</f>
        <v>20.578787357310848</v>
      </c>
    </row>
    <row r="27" spans="1:17" s="69" customFormat="1" x14ac:dyDescent="0.2">
      <c r="A27" s="157"/>
      <c r="B27" s="165" t="s">
        <v>307</v>
      </c>
      <c r="C27" s="68">
        <f>SUM(C6:C26)</f>
        <v>2123984</v>
      </c>
      <c r="D27" s="68">
        <f t="shared" ref="D27:K27" si="2">SUM(D6:D26)</f>
        <v>4020585.12</v>
      </c>
      <c r="E27" s="68">
        <f t="shared" si="2"/>
        <v>1750570</v>
      </c>
      <c r="F27" s="68">
        <f t="shared" si="2"/>
        <v>3252067.81</v>
      </c>
      <c r="G27" s="68">
        <f t="shared" si="2"/>
        <v>37590</v>
      </c>
      <c r="H27" s="68">
        <f t="shared" si="2"/>
        <v>236092.67</v>
      </c>
      <c r="I27" s="68">
        <f t="shared" si="2"/>
        <v>56755</v>
      </c>
      <c r="J27" s="68">
        <f t="shared" si="2"/>
        <v>429837.46</v>
      </c>
      <c r="K27" s="68">
        <f t="shared" si="2"/>
        <v>2218329</v>
      </c>
      <c r="L27" s="68">
        <f t="shared" ref="L27" si="3">SUM(L6:L26)</f>
        <v>4686515.25</v>
      </c>
      <c r="M27" s="63">
        <f>L27*100/'CD Ratio_3'!F27</f>
        <v>26.690393237541453</v>
      </c>
      <c r="O27" s="123">
        <f>(L27-F27)*100/L27</f>
        <v>30.607975510161843</v>
      </c>
      <c r="P27" s="70"/>
    </row>
    <row r="28" spans="1:17" x14ac:dyDescent="0.2">
      <c r="A28" s="51">
        <v>22</v>
      </c>
      <c r="B28" s="52" t="s">
        <v>44</v>
      </c>
      <c r="C28" s="65">
        <v>98151</v>
      </c>
      <c r="D28" s="65">
        <v>94300.3</v>
      </c>
      <c r="E28" s="65">
        <v>6076</v>
      </c>
      <c r="F28" s="65">
        <v>39225.879999999997</v>
      </c>
      <c r="G28" s="65">
        <v>22</v>
      </c>
      <c r="H28" s="65">
        <v>2789.04</v>
      </c>
      <c r="I28" s="65">
        <v>86</v>
      </c>
      <c r="J28" s="65">
        <v>15503.15</v>
      </c>
      <c r="K28" s="65">
        <f t="shared" si="0"/>
        <v>98259</v>
      </c>
      <c r="L28" s="65">
        <f t="shared" si="1"/>
        <v>112592.48999999999</v>
      </c>
      <c r="M28" s="66">
        <f>L28*100/'CD Ratio_3'!F28</f>
        <v>16.424745824692625</v>
      </c>
    </row>
    <row r="29" spans="1:17" x14ac:dyDescent="0.2">
      <c r="A29" s="51">
        <v>23</v>
      </c>
      <c r="B29" s="52" t="s">
        <v>193</v>
      </c>
      <c r="C29" s="65">
        <v>10253</v>
      </c>
      <c r="D29" s="65">
        <v>28672.400000000001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f t="shared" si="0"/>
        <v>10253</v>
      </c>
      <c r="L29" s="65">
        <f t="shared" si="1"/>
        <v>28672.400000000001</v>
      </c>
      <c r="M29" s="66">
        <f>L29*100/'CD Ratio_3'!F29</f>
        <v>36.702818968098363</v>
      </c>
    </row>
    <row r="30" spans="1:17" x14ac:dyDescent="0.2">
      <c r="A30" s="51">
        <v>24</v>
      </c>
      <c r="B30" s="52" t="s">
        <v>194</v>
      </c>
      <c r="C30" s="65">
        <v>135</v>
      </c>
      <c r="D30" s="65">
        <v>182.82</v>
      </c>
      <c r="E30" s="65">
        <v>133</v>
      </c>
      <c r="F30" s="65">
        <v>172.93</v>
      </c>
      <c r="G30" s="65">
        <v>0</v>
      </c>
      <c r="H30" s="65">
        <v>0</v>
      </c>
      <c r="I30" s="65">
        <v>0</v>
      </c>
      <c r="J30" s="65">
        <v>0</v>
      </c>
      <c r="K30" s="65">
        <f t="shared" si="0"/>
        <v>135</v>
      </c>
      <c r="L30" s="65">
        <f t="shared" si="1"/>
        <v>182.82</v>
      </c>
      <c r="M30" s="66">
        <f>L30*100/'CD Ratio_3'!F30</f>
        <v>20.678188481201648</v>
      </c>
    </row>
    <row r="31" spans="1:17" x14ac:dyDescent="0.2">
      <c r="A31" s="51">
        <v>25</v>
      </c>
      <c r="B31" s="52" t="s">
        <v>48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f t="shared" si="0"/>
        <v>0</v>
      </c>
      <c r="L31" s="65">
        <f t="shared" si="1"/>
        <v>0</v>
      </c>
      <c r="M31" s="66">
        <f>L31*100/'CD Ratio_3'!F31</f>
        <v>0</v>
      </c>
    </row>
    <row r="32" spans="1:17" x14ac:dyDescent="0.2">
      <c r="A32" s="51">
        <v>26</v>
      </c>
      <c r="B32" s="52" t="s">
        <v>195</v>
      </c>
      <c r="C32" s="65">
        <v>38948</v>
      </c>
      <c r="D32" s="65">
        <v>36579</v>
      </c>
      <c r="E32" s="65">
        <v>0</v>
      </c>
      <c r="F32" s="65">
        <v>0</v>
      </c>
      <c r="G32" s="65">
        <v>1</v>
      </c>
      <c r="H32" s="65">
        <v>128</v>
      </c>
      <c r="I32" s="65">
        <v>16</v>
      </c>
      <c r="J32" s="65">
        <v>868</v>
      </c>
      <c r="K32" s="65">
        <f t="shared" si="0"/>
        <v>38965</v>
      </c>
      <c r="L32" s="65">
        <f t="shared" si="1"/>
        <v>37575</v>
      </c>
      <c r="M32" s="66">
        <f>L32*100/'CD Ratio_3'!F32</f>
        <v>51.202561831436945</v>
      </c>
    </row>
    <row r="33" spans="1:13" x14ac:dyDescent="0.2">
      <c r="A33" s="51">
        <v>27</v>
      </c>
      <c r="B33" s="52" t="s">
        <v>196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f t="shared" si="0"/>
        <v>0</v>
      </c>
      <c r="L33" s="65">
        <f t="shared" si="1"/>
        <v>0</v>
      </c>
      <c r="M33" s="66">
        <f>L33*100/'CD Ratio_3'!F33</f>
        <v>0</v>
      </c>
    </row>
    <row r="34" spans="1:13" x14ac:dyDescent="0.2">
      <c r="A34" s="51">
        <v>28</v>
      </c>
      <c r="B34" s="52" t="s">
        <v>197</v>
      </c>
      <c r="C34" s="65">
        <v>4341</v>
      </c>
      <c r="D34" s="65">
        <v>7421</v>
      </c>
      <c r="E34" s="65">
        <v>4171</v>
      </c>
      <c r="F34" s="65">
        <v>6537</v>
      </c>
      <c r="G34" s="65">
        <v>2</v>
      </c>
      <c r="H34" s="65">
        <v>501</v>
      </c>
      <c r="I34" s="65">
        <v>12</v>
      </c>
      <c r="J34" s="65">
        <v>1221</v>
      </c>
      <c r="K34" s="65">
        <f t="shared" si="0"/>
        <v>4355</v>
      </c>
      <c r="L34" s="65">
        <f t="shared" si="1"/>
        <v>9143</v>
      </c>
      <c r="M34" s="66">
        <f>L34*100/'CD Ratio_3'!F34</f>
        <v>36.620338847278404</v>
      </c>
    </row>
    <row r="35" spans="1:13" x14ac:dyDescent="0.2">
      <c r="A35" s="51">
        <v>29</v>
      </c>
      <c r="B35" s="52" t="s">
        <v>68</v>
      </c>
      <c r="C35" s="65">
        <v>152373</v>
      </c>
      <c r="D35" s="65">
        <v>336572.36</v>
      </c>
      <c r="E35" s="65">
        <v>151860</v>
      </c>
      <c r="F35" s="65">
        <v>333666.96467700001</v>
      </c>
      <c r="G35" s="65">
        <v>157</v>
      </c>
      <c r="H35" s="65">
        <v>2478.7399999999998</v>
      </c>
      <c r="I35" s="65">
        <v>1148</v>
      </c>
      <c r="J35" s="65">
        <v>68932.490000000005</v>
      </c>
      <c r="K35" s="65">
        <f t="shared" si="0"/>
        <v>153678</v>
      </c>
      <c r="L35" s="65">
        <f t="shared" si="1"/>
        <v>407983.58999999997</v>
      </c>
      <c r="M35" s="66">
        <f>L35*100/'CD Ratio_3'!F35</f>
        <v>27.185585063318975</v>
      </c>
    </row>
    <row r="36" spans="1:13" x14ac:dyDescent="0.2">
      <c r="A36" s="51">
        <v>30</v>
      </c>
      <c r="B36" s="52" t="s">
        <v>69</v>
      </c>
      <c r="C36" s="65">
        <v>142410</v>
      </c>
      <c r="D36" s="65">
        <v>318665</v>
      </c>
      <c r="E36" s="65">
        <v>73402</v>
      </c>
      <c r="F36" s="65">
        <v>227183</v>
      </c>
      <c r="G36" s="65">
        <v>299</v>
      </c>
      <c r="H36" s="65">
        <v>12804</v>
      </c>
      <c r="I36" s="65">
        <v>110</v>
      </c>
      <c r="J36" s="65">
        <v>24371</v>
      </c>
      <c r="K36" s="65">
        <f t="shared" si="0"/>
        <v>142819</v>
      </c>
      <c r="L36" s="65">
        <f t="shared" si="1"/>
        <v>355840</v>
      </c>
      <c r="M36" s="66">
        <f>L36*100/'CD Ratio_3'!F36</f>
        <v>26.334602797755519</v>
      </c>
    </row>
    <row r="37" spans="1:13" x14ac:dyDescent="0.2">
      <c r="A37" s="51">
        <v>31</v>
      </c>
      <c r="B37" s="52" t="s">
        <v>198</v>
      </c>
      <c r="C37" s="65">
        <v>73985</v>
      </c>
      <c r="D37" s="65">
        <v>17380.73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f t="shared" si="0"/>
        <v>73985</v>
      </c>
      <c r="L37" s="65">
        <f t="shared" si="1"/>
        <v>17380.73</v>
      </c>
      <c r="M37" s="66">
        <f>L37*100/'CD Ratio_3'!F37</f>
        <v>48.489982691644563</v>
      </c>
    </row>
    <row r="38" spans="1:13" x14ac:dyDescent="0.2">
      <c r="A38" s="51">
        <v>32</v>
      </c>
      <c r="B38" s="52" t="s">
        <v>199</v>
      </c>
      <c r="C38" s="65">
        <v>31418</v>
      </c>
      <c r="D38" s="65">
        <v>73271</v>
      </c>
      <c r="E38" s="65">
        <v>0</v>
      </c>
      <c r="F38" s="65">
        <v>0</v>
      </c>
      <c r="G38" s="65">
        <v>1</v>
      </c>
      <c r="H38" s="65">
        <v>136.38</v>
      </c>
      <c r="I38" s="65">
        <v>9</v>
      </c>
      <c r="J38" s="65">
        <v>1959</v>
      </c>
      <c r="K38" s="65">
        <f t="shared" si="0"/>
        <v>31428</v>
      </c>
      <c r="L38" s="65">
        <f t="shared" si="1"/>
        <v>75366.38</v>
      </c>
      <c r="M38" s="66">
        <f>L38*100/'CD Ratio_3'!F38</f>
        <v>22.534962714013194</v>
      </c>
    </row>
    <row r="39" spans="1:13" x14ac:dyDescent="0.2">
      <c r="A39" s="51">
        <v>33</v>
      </c>
      <c r="B39" s="52" t="s">
        <v>200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10</v>
      </c>
      <c r="J39" s="65">
        <v>45</v>
      </c>
      <c r="K39" s="65">
        <f t="shared" si="0"/>
        <v>10</v>
      </c>
      <c r="L39" s="65">
        <f t="shared" si="1"/>
        <v>45</v>
      </c>
      <c r="M39" s="66">
        <f>L39*100/'CD Ratio_3'!F39</f>
        <v>1.4326647564469914</v>
      </c>
    </row>
    <row r="40" spans="1:13" x14ac:dyDescent="0.2">
      <c r="A40" s="51">
        <v>34</v>
      </c>
      <c r="B40" s="52" t="s">
        <v>201</v>
      </c>
      <c r="C40" s="65">
        <v>65</v>
      </c>
      <c r="D40" s="65">
        <v>415.45</v>
      </c>
      <c r="E40" s="65">
        <v>60</v>
      </c>
      <c r="F40" s="65">
        <v>385</v>
      </c>
      <c r="G40" s="65">
        <v>7</v>
      </c>
      <c r="H40" s="65">
        <v>585.66</v>
      </c>
      <c r="I40" s="65">
        <v>4</v>
      </c>
      <c r="J40" s="65">
        <v>68.39</v>
      </c>
      <c r="K40" s="65">
        <f t="shared" si="0"/>
        <v>76</v>
      </c>
      <c r="L40" s="65">
        <f t="shared" si="1"/>
        <v>1069.5</v>
      </c>
      <c r="M40" s="66">
        <f>L40*100/'CD Ratio_3'!F40</f>
        <v>2.9171894604767878</v>
      </c>
    </row>
    <row r="41" spans="1:13" x14ac:dyDescent="0.2">
      <c r="A41" s="51">
        <v>35</v>
      </c>
      <c r="B41" s="52" t="s">
        <v>202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f t="shared" si="0"/>
        <v>0</v>
      </c>
      <c r="L41" s="65">
        <f t="shared" si="1"/>
        <v>0</v>
      </c>
      <c r="M41" s="66">
        <f>L41*100/'CD Ratio_3'!F41</f>
        <v>0</v>
      </c>
    </row>
    <row r="42" spans="1:13" x14ac:dyDescent="0.2">
      <c r="A42" s="51">
        <v>36</v>
      </c>
      <c r="B42" s="52" t="s">
        <v>70</v>
      </c>
      <c r="C42" s="65">
        <v>37270</v>
      </c>
      <c r="D42" s="65">
        <v>77344</v>
      </c>
      <c r="E42" s="65">
        <v>10406</v>
      </c>
      <c r="F42" s="65">
        <v>16214</v>
      </c>
      <c r="G42" s="65">
        <v>552</v>
      </c>
      <c r="H42" s="65">
        <v>2336</v>
      </c>
      <c r="I42" s="65">
        <v>116</v>
      </c>
      <c r="J42" s="65">
        <v>14695</v>
      </c>
      <c r="K42" s="65">
        <f t="shared" si="0"/>
        <v>37938</v>
      </c>
      <c r="L42" s="65">
        <f t="shared" si="1"/>
        <v>94375</v>
      </c>
      <c r="M42" s="66">
        <f>L42*100/'CD Ratio_3'!F42</f>
        <v>30.847955127869881</v>
      </c>
    </row>
    <row r="43" spans="1:13" x14ac:dyDescent="0.2">
      <c r="A43" s="51">
        <v>37</v>
      </c>
      <c r="B43" s="52" t="s">
        <v>203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f t="shared" si="0"/>
        <v>0</v>
      </c>
      <c r="L43" s="65">
        <f t="shared" si="1"/>
        <v>0</v>
      </c>
      <c r="M43" s="66">
        <f>L43*100/'CD Ratio_3'!F43</f>
        <v>0</v>
      </c>
    </row>
    <row r="44" spans="1:13" x14ac:dyDescent="0.2">
      <c r="A44" s="51">
        <v>38</v>
      </c>
      <c r="B44" s="52" t="s">
        <v>204</v>
      </c>
      <c r="C44" s="65">
        <v>42935</v>
      </c>
      <c r="D44" s="65">
        <v>25699</v>
      </c>
      <c r="E44" s="65">
        <v>2892</v>
      </c>
      <c r="F44" s="65">
        <v>6811</v>
      </c>
      <c r="G44" s="65">
        <v>0</v>
      </c>
      <c r="H44" s="65">
        <v>0</v>
      </c>
      <c r="I44" s="65">
        <v>251</v>
      </c>
      <c r="J44" s="65">
        <v>3672</v>
      </c>
      <c r="K44" s="65">
        <f t="shared" si="0"/>
        <v>43186</v>
      </c>
      <c r="L44" s="65">
        <f t="shared" si="1"/>
        <v>29371</v>
      </c>
      <c r="M44" s="66">
        <f>L44*100/'CD Ratio_3'!F44</f>
        <v>37.930366505669348</v>
      </c>
    </row>
    <row r="45" spans="1:13" x14ac:dyDescent="0.2">
      <c r="A45" s="51">
        <v>39</v>
      </c>
      <c r="B45" s="52" t="s">
        <v>205</v>
      </c>
      <c r="C45" s="65">
        <v>6</v>
      </c>
      <c r="D45" s="65">
        <v>10</v>
      </c>
      <c r="E45" s="65">
        <v>1</v>
      </c>
      <c r="F45" s="65">
        <v>4</v>
      </c>
      <c r="G45" s="65">
        <v>1</v>
      </c>
      <c r="H45" s="65">
        <v>20</v>
      </c>
      <c r="I45" s="65">
        <v>0</v>
      </c>
      <c r="J45" s="65">
        <v>0</v>
      </c>
      <c r="K45" s="65">
        <f t="shared" si="0"/>
        <v>7</v>
      </c>
      <c r="L45" s="65">
        <f t="shared" si="1"/>
        <v>30</v>
      </c>
      <c r="M45" s="66">
        <f>L45*100/'CD Ratio_3'!F45</f>
        <v>0.63091482649842268</v>
      </c>
    </row>
    <row r="46" spans="1:13" x14ac:dyDescent="0.2">
      <c r="A46" s="51">
        <v>40</v>
      </c>
      <c r="B46" s="52" t="s">
        <v>74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f t="shared" si="0"/>
        <v>0</v>
      </c>
      <c r="L46" s="65">
        <f t="shared" si="1"/>
        <v>0</v>
      </c>
      <c r="M46" s="66">
        <v>0</v>
      </c>
    </row>
    <row r="47" spans="1:13" x14ac:dyDescent="0.2">
      <c r="A47" s="51">
        <v>41</v>
      </c>
      <c r="B47" s="52" t="s">
        <v>206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f t="shared" si="0"/>
        <v>0</v>
      </c>
      <c r="L47" s="65">
        <f t="shared" si="1"/>
        <v>0</v>
      </c>
      <c r="M47" s="66">
        <f>L47*100/'CD Ratio_3'!F47</f>
        <v>0</v>
      </c>
    </row>
    <row r="48" spans="1:13" x14ac:dyDescent="0.2">
      <c r="A48" s="51">
        <v>42</v>
      </c>
      <c r="B48" s="52" t="s">
        <v>73</v>
      </c>
      <c r="C48" s="65">
        <v>28515</v>
      </c>
      <c r="D48" s="65">
        <v>7055</v>
      </c>
      <c r="E48" s="65">
        <v>0</v>
      </c>
      <c r="F48" s="65">
        <v>0</v>
      </c>
      <c r="G48" s="65">
        <v>34</v>
      </c>
      <c r="H48" s="65">
        <v>1896</v>
      </c>
      <c r="I48" s="65">
        <v>91</v>
      </c>
      <c r="J48" s="65">
        <v>16568</v>
      </c>
      <c r="K48" s="65">
        <f t="shared" si="0"/>
        <v>28640</v>
      </c>
      <c r="L48" s="65">
        <f t="shared" si="1"/>
        <v>25519</v>
      </c>
      <c r="M48" s="66">
        <f>L48*100/'CD Ratio_3'!F48</f>
        <v>24.332545100881042</v>
      </c>
    </row>
    <row r="49" spans="1:16" s="69" customFormat="1" x14ac:dyDescent="0.2">
      <c r="A49" s="157"/>
      <c r="B49" s="165" t="s">
        <v>298</v>
      </c>
      <c r="C49" s="68">
        <f>SUM(C28:C48)</f>
        <v>660805</v>
      </c>
      <c r="D49" s="68">
        <f t="shared" ref="D49:J49" si="4">SUM(D28:D48)</f>
        <v>1023568.0599999999</v>
      </c>
      <c r="E49" s="68">
        <f t="shared" si="4"/>
        <v>249001</v>
      </c>
      <c r="F49" s="68">
        <f t="shared" si="4"/>
        <v>630199.77467700001</v>
      </c>
      <c r="G49" s="68">
        <f t="shared" si="4"/>
        <v>1076</v>
      </c>
      <c r="H49" s="68">
        <f t="shared" si="4"/>
        <v>23674.82</v>
      </c>
      <c r="I49" s="68">
        <f t="shared" si="4"/>
        <v>1853</v>
      </c>
      <c r="J49" s="68">
        <f t="shared" si="4"/>
        <v>147903.03000000003</v>
      </c>
      <c r="K49" s="68">
        <f t="shared" ref="K49:L49" si="5">SUM(K28:K48)</f>
        <v>663734</v>
      </c>
      <c r="L49" s="68">
        <f t="shared" si="5"/>
        <v>1195145.9099999999</v>
      </c>
      <c r="M49" s="63">
        <f>L49*100/'CD Ratio_3'!F49</f>
        <v>25.692880939560489</v>
      </c>
      <c r="O49" s="123">
        <f t="shared" ref="O49:O59" si="6">(L49-F49)*100/L49</f>
        <v>47.270055530123507</v>
      </c>
      <c r="P49" s="70"/>
    </row>
    <row r="50" spans="1:16" x14ac:dyDescent="0.2">
      <c r="A50" s="51">
        <v>43</v>
      </c>
      <c r="B50" s="52" t="s">
        <v>43</v>
      </c>
      <c r="C50" s="65">
        <v>158046</v>
      </c>
      <c r="D50" s="65">
        <v>246123.28</v>
      </c>
      <c r="E50" s="65">
        <v>124044</v>
      </c>
      <c r="F50" s="65">
        <v>218539.99</v>
      </c>
      <c r="G50" s="65">
        <v>77</v>
      </c>
      <c r="H50" s="65">
        <v>4307.4399999999996</v>
      </c>
      <c r="I50" s="65">
        <v>159</v>
      </c>
      <c r="J50" s="65">
        <v>81.37</v>
      </c>
      <c r="K50" s="65"/>
      <c r="L50" s="65">
        <f t="shared" si="1"/>
        <v>250512.09</v>
      </c>
      <c r="M50" s="66">
        <f>L50*100/'CD Ratio_3'!F50</f>
        <v>62.122989001686612</v>
      </c>
    </row>
    <row r="51" spans="1:16" x14ac:dyDescent="0.2">
      <c r="A51" s="51">
        <v>44</v>
      </c>
      <c r="B51" s="52" t="s">
        <v>207</v>
      </c>
      <c r="C51" s="65">
        <v>220407</v>
      </c>
      <c r="D51" s="65">
        <v>178529</v>
      </c>
      <c r="E51" s="65">
        <v>196233</v>
      </c>
      <c r="F51" s="65">
        <v>158840</v>
      </c>
      <c r="G51" s="65">
        <v>0</v>
      </c>
      <c r="H51" s="65">
        <v>0</v>
      </c>
      <c r="I51" s="65">
        <v>0</v>
      </c>
      <c r="J51" s="65">
        <v>0</v>
      </c>
      <c r="K51" s="65"/>
      <c r="L51" s="65">
        <f t="shared" si="1"/>
        <v>178529</v>
      </c>
      <c r="M51" s="66">
        <f>L51*100/'CD Ratio_3'!F51</f>
        <v>65.256597704510568</v>
      </c>
    </row>
    <row r="52" spans="1:16" x14ac:dyDescent="0.2">
      <c r="A52" s="51">
        <v>45</v>
      </c>
      <c r="B52" s="52" t="s">
        <v>49</v>
      </c>
      <c r="C52" s="65">
        <v>202820</v>
      </c>
      <c r="D52" s="65">
        <v>316495.27</v>
      </c>
      <c r="E52" s="65">
        <v>182621</v>
      </c>
      <c r="F52" s="65">
        <v>295554.26</v>
      </c>
      <c r="G52" s="65">
        <v>0</v>
      </c>
      <c r="H52" s="65">
        <v>0</v>
      </c>
      <c r="I52" s="65">
        <v>2</v>
      </c>
      <c r="J52" s="65">
        <v>14.94</v>
      </c>
      <c r="K52" s="65"/>
      <c r="L52" s="65">
        <f t="shared" si="1"/>
        <v>316510.21000000002</v>
      </c>
      <c r="M52" s="66">
        <f>L52*100/'CD Ratio_3'!F52</f>
        <v>66.850244399988895</v>
      </c>
    </row>
    <row r="53" spans="1:16" s="69" customFormat="1" x14ac:dyDescent="0.2">
      <c r="A53" s="157"/>
      <c r="B53" s="165" t="s">
        <v>308</v>
      </c>
      <c r="C53" s="68">
        <f>SUM(C50:C52)</f>
        <v>581273</v>
      </c>
      <c r="D53" s="68">
        <f t="shared" ref="D53:J53" si="7">SUM(D50:D52)</f>
        <v>741147.55</v>
      </c>
      <c r="E53" s="68">
        <f t="shared" si="7"/>
        <v>502898</v>
      </c>
      <c r="F53" s="68">
        <f t="shared" si="7"/>
        <v>672934.25</v>
      </c>
      <c r="G53" s="68">
        <f t="shared" si="7"/>
        <v>77</v>
      </c>
      <c r="H53" s="68">
        <f t="shared" si="7"/>
        <v>4307.4399999999996</v>
      </c>
      <c r="I53" s="68">
        <f t="shared" si="7"/>
        <v>161</v>
      </c>
      <c r="J53" s="68">
        <f t="shared" si="7"/>
        <v>96.31</v>
      </c>
      <c r="K53" s="68">
        <f t="shared" ref="K53:L53" si="8">SUM(K50:K52)</f>
        <v>0</v>
      </c>
      <c r="L53" s="68">
        <f t="shared" si="8"/>
        <v>745551.3</v>
      </c>
      <c r="M53" s="63">
        <f>L53*100/'CD Ratio_3'!F53</f>
        <v>64.814012362532992</v>
      </c>
      <c r="O53" s="123">
        <f t="shared" si="6"/>
        <v>9.7400473984821758</v>
      </c>
      <c r="P53" s="70"/>
    </row>
    <row r="54" spans="1:16" x14ac:dyDescent="0.2">
      <c r="A54" s="51">
        <v>46</v>
      </c>
      <c r="B54" s="52" t="s">
        <v>299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f t="shared" si="0"/>
        <v>0</v>
      </c>
      <c r="L54" s="65">
        <f t="shared" si="1"/>
        <v>0</v>
      </c>
      <c r="M54" s="66">
        <v>0</v>
      </c>
    </row>
    <row r="55" spans="1:16" x14ac:dyDescent="0.2">
      <c r="A55" s="51">
        <v>47</v>
      </c>
      <c r="B55" s="52" t="s">
        <v>232</v>
      </c>
      <c r="C55" s="65">
        <v>4205808</v>
      </c>
      <c r="D55" s="65">
        <v>2598420.27</v>
      </c>
      <c r="E55" s="65">
        <v>4205808</v>
      </c>
      <c r="F55" s="65">
        <v>2585738.33</v>
      </c>
      <c r="G55" s="65">
        <v>0</v>
      </c>
      <c r="H55" s="65">
        <v>0</v>
      </c>
      <c r="I55" s="65">
        <v>0</v>
      </c>
      <c r="J55" s="65">
        <v>0</v>
      </c>
      <c r="K55" s="65">
        <f t="shared" si="0"/>
        <v>4205808</v>
      </c>
      <c r="L55" s="65">
        <f t="shared" si="1"/>
        <v>2598420.27</v>
      </c>
      <c r="M55" s="66">
        <f>L55*100/'CD Ratio_3'!F55</f>
        <v>95.631308188845338</v>
      </c>
      <c r="O55" s="123">
        <f t="shared" si="6"/>
        <v>0.48806346480663593</v>
      </c>
    </row>
    <row r="56" spans="1:16" x14ac:dyDescent="0.2">
      <c r="A56" s="51">
        <v>48</v>
      </c>
      <c r="B56" s="52" t="s">
        <v>300</v>
      </c>
      <c r="C56" s="65">
        <v>1347</v>
      </c>
      <c r="D56" s="109">
        <v>3498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f t="shared" si="0"/>
        <v>1347</v>
      </c>
      <c r="L56" s="65">
        <f t="shared" si="1"/>
        <v>3498</v>
      </c>
      <c r="M56" s="66">
        <f>L56*100/'CD Ratio_3'!F56</f>
        <v>100</v>
      </c>
    </row>
    <row r="57" spans="1:16" x14ac:dyDescent="0.2">
      <c r="A57" s="51">
        <v>49</v>
      </c>
      <c r="B57" s="52" t="s">
        <v>306</v>
      </c>
      <c r="C57" s="65">
        <v>1706</v>
      </c>
      <c r="D57" s="109">
        <v>4638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f t="shared" si="0"/>
        <v>1706</v>
      </c>
      <c r="L57" s="65">
        <f t="shared" si="1"/>
        <v>4638</v>
      </c>
      <c r="M57" s="66">
        <f>L57*100/'CD Ratio_3'!F57</f>
        <v>100</v>
      </c>
    </row>
    <row r="58" spans="1:16" s="69" customFormat="1" x14ac:dyDescent="0.2">
      <c r="A58" s="157"/>
      <c r="B58" s="165" t="s">
        <v>301</v>
      </c>
      <c r="C58" s="68">
        <f>SUM(C54:C57)</f>
        <v>4208861</v>
      </c>
      <c r="D58" s="68">
        <f t="shared" ref="D58:J58" si="9">SUM(D54:D57)</f>
        <v>2606556.27</v>
      </c>
      <c r="E58" s="68">
        <f t="shared" si="9"/>
        <v>4205808</v>
      </c>
      <c r="F58" s="68">
        <f t="shared" si="9"/>
        <v>2585738.33</v>
      </c>
      <c r="G58" s="68">
        <f t="shared" si="9"/>
        <v>0</v>
      </c>
      <c r="H58" s="68">
        <f t="shared" si="9"/>
        <v>0</v>
      </c>
      <c r="I58" s="68">
        <f t="shared" si="9"/>
        <v>0</v>
      </c>
      <c r="J58" s="68">
        <f t="shared" si="9"/>
        <v>0</v>
      </c>
      <c r="K58" s="68">
        <f t="shared" ref="K58:L58" si="10">SUM(K54:K57)</f>
        <v>4208861</v>
      </c>
      <c r="L58" s="68">
        <f t="shared" si="10"/>
        <v>2606556.27</v>
      </c>
      <c r="M58" s="66">
        <f>L58*100/'CD Ratio_3'!F58</f>
        <v>95.64435050026438</v>
      </c>
      <c r="O58" s="70"/>
      <c r="P58" s="70"/>
    </row>
    <row r="59" spans="1:16" s="69" customFormat="1" x14ac:dyDescent="0.2">
      <c r="A59" s="157"/>
      <c r="B59" s="165" t="s">
        <v>233</v>
      </c>
      <c r="C59" s="68">
        <f>C58+C53+C49+C27</f>
        <v>7574923</v>
      </c>
      <c r="D59" s="68">
        <f t="shared" ref="D59:J59" si="11">D58+D53+D49+D27</f>
        <v>8391857</v>
      </c>
      <c r="E59" s="68">
        <f t="shared" si="11"/>
        <v>6708277</v>
      </c>
      <c r="F59" s="68">
        <f t="shared" si="11"/>
        <v>7140940.1646769997</v>
      </c>
      <c r="G59" s="68">
        <f t="shared" si="11"/>
        <v>38743</v>
      </c>
      <c r="H59" s="68">
        <f t="shared" si="11"/>
        <v>264074.93</v>
      </c>
      <c r="I59" s="68">
        <f t="shared" si="11"/>
        <v>58769</v>
      </c>
      <c r="J59" s="68">
        <f t="shared" si="11"/>
        <v>577836.80000000005</v>
      </c>
      <c r="K59" s="68">
        <f t="shared" ref="K59:L59" si="12">K58+K53+K49+K27</f>
        <v>7090924</v>
      </c>
      <c r="L59" s="68">
        <f t="shared" si="12"/>
        <v>9233768.7300000004</v>
      </c>
      <c r="M59" s="63">
        <f>L59*100/'CD Ratio_3'!F59</f>
        <v>35.397379590330829</v>
      </c>
      <c r="O59" s="123">
        <f t="shared" si="6"/>
        <v>22.664944580250502</v>
      </c>
      <c r="P59" s="70"/>
    </row>
    <row r="60" spans="1:16" x14ac:dyDescent="0.2">
      <c r="E60" s="70"/>
    </row>
    <row r="61" spans="1:16" x14ac:dyDescent="0.2">
      <c r="F61" s="72" t="s">
        <v>1076</v>
      </c>
    </row>
    <row r="62" spans="1:16" x14ac:dyDescent="0.2">
      <c r="L62" s="70"/>
    </row>
    <row r="64" spans="1:16" x14ac:dyDescent="0.2">
      <c r="L64" s="70"/>
    </row>
    <row r="66" spans="6:12" x14ac:dyDescent="0.2">
      <c r="F66" s="73"/>
      <c r="L66" s="70"/>
    </row>
  </sheetData>
  <autoFilter ref="C5:L59"/>
  <sortState ref="B6:L33">
    <sortCondition ref="B6:B33"/>
  </sortState>
  <mergeCells count="10">
    <mergeCell ref="M3:M5"/>
    <mergeCell ref="A1:L1"/>
    <mergeCell ref="A3:A5"/>
    <mergeCell ref="B3:B5"/>
    <mergeCell ref="C3:L3"/>
    <mergeCell ref="C4:D4"/>
    <mergeCell ref="G4:H4"/>
    <mergeCell ref="I4:J4"/>
    <mergeCell ref="K4:L4"/>
    <mergeCell ref="E4:F4"/>
  </mergeCells>
  <pageMargins left="0.45" right="0.45" top="0.5" bottom="0.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61" sqref="G61"/>
    </sheetView>
  </sheetViews>
  <sheetFormatPr defaultColWidth="4.42578125" defaultRowHeight="13.5" x14ac:dyDescent="0.2"/>
  <cols>
    <col min="1" max="1" width="4.42578125" style="186"/>
    <col min="2" max="2" width="22.140625" style="53" customWidth="1"/>
    <col min="3" max="3" width="10" style="72" customWidth="1"/>
    <col min="4" max="4" width="10.85546875" style="72" bestFit="1" customWidth="1"/>
    <col min="5" max="5" width="8.42578125" style="72" customWidth="1"/>
    <col min="6" max="6" width="11" style="72" customWidth="1"/>
    <col min="7" max="7" width="8" style="72" customWidth="1"/>
    <col min="8" max="8" width="10.5703125" style="72" bestFit="1" customWidth="1"/>
    <col min="9" max="9" width="7.5703125" style="72" customWidth="1"/>
    <col min="10" max="10" width="8.42578125" style="72" bestFit="1" customWidth="1"/>
    <col min="11" max="12" width="9.85546875" style="72" bestFit="1" customWidth="1"/>
    <col min="13" max="13" width="10.5703125" style="72" bestFit="1" customWidth="1"/>
    <col min="14" max="14" width="11.85546875" style="72" bestFit="1" customWidth="1"/>
    <col min="15" max="15" width="11.140625" style="70" customWidth="1"/>
    <col min="16" max="16" width="4.42578125" style="53"/>
    <col min="17" max="17" width="5" style="53" bestFit="1" customWidth="1"/>
    <col min="18" max="16384" width="4.42578125" style="53"/>
  </cols>
  <sheetData>
    <row r="1" spans="1:15" ht="18.75" x14ac:dyDescent="0.2">
      <c r="A1" s="416" t="s">
        <v>730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5" x14ac:dyDescent="0.2">
      <c r="B2" s="69" t="s">
        <v>128</v>
      </c>
      <c r="I2" s="72" t="s">
        <v>137</v>
      </c>
      <c r="L2" s="72" t="s">
        <v>127</v>
      </c>
    </row>
    <row r="3" spans="1:15" ht="13.5" customHeight="1" x14ac:dyDescent="0.2">
      <c r="A3" s="417" t="s">
        <v>114</v>
      </c>
      <c r="B3" s="417" t="s">
        <v>97</v>
      </c>
      <c r="C3" s="420" t="s">
        <v>731</v>
      </c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2"/>
      <c r="O3" s="419" t="s">
        <v>314</v>
      </c>
    </row>
    <row r="4" spans="1:15" ht="15" customHeight="1" x14ac:dyDescent="0.2">
      <c r="A4" s="417"/>
      <c r="B4" s="417"/>
      <c r="C4" s="420" t="s">
        <v>121</v>
      </c>
      <c r="D4" s="422"/>
      <c r="E4" s="420" t="s">
        <v>122</v>
      </c>
      <c r="F4" s="422"/>
      <c r="G4" s="420" t="s">
        <v>123</v>
      </c>
      <c r="H4" s="422"/>
      <c r="I4" s="420" t="s">
        <v>124</v>
      </c>
      <c r="J4" s="422"/>
      <c r="K4" s="420" t="s">
        <v>126</v>
      </c>
      <c r="L4" s="422"/>
      <c r="M4" s="420" t="s">
        <v>1</v>
      </c>
      <c r="N4" s="422"/>
      <c r="O4" s="419"/>
    </row>
    <row r="5" spans="1:15" x14ac:dyDescent="0.2">
      <c r="A5" s="417"/>
      <c r="B5" s="417"/>
      <c r="C5" s="158" t="s">
        <v>212</v>
      </c>
      <c r="D5" s="158" t="s">
        <v>211</v>
      </c>
      <c r="E5" s="158" t="s">
        <v>212</v>
      </c>
      <c r="F5" s="158" t="s">
        <v>211</v>
      </c>
      <c r="G5" s="158" t="s">
        <v>212</v>
      </c>
      <c r="H5" s="158" t="s">
        <v>211</v>
      </c>
      <c r="I5" s="158" t="s">
        <v>212</v>
      </c>
      <c r="J5" s="158" t="s">
        <v>211</v>
      </c>
      <c r="K5" s="158" t="s">
        <v>212</v>
      </c>
      <c r="L5" s="158" t="s">
        <v>211</v>
      </c>
      <c r="M5" s="158" t="s">
        <v>212</v>
      </c>
      <c r="N5" s="158" t="s">
        <v>211</v>
      </c>
      <c r="O5" s="419"/>
    </row>
    <row r="6" spans="1:15" x14ac:dyDescent="0.2">
      <c r="A6" s="51">
        <v>1</v>
      </c>
      <c r="B6" s="52" t="s">
        <v>52</v>
      </c>
      <c r="C6" s="65">
        <v>25110</v>
      </c>
      <c r="D6" s="65">
        <v>93842</v>
      </c>
      <c r="E6" s="65">
        <v>4595</v>
      </c>
      <c r="F6" s="65">
        <v>70690</v>
      </c>
      <c r="G6" s="65">
        <v>62</v>
      </c>
      <c r="H6" s="65">
        <v>14880</v>
      </c>
      <c r="I6" s="65">
        <v>239</v>
      </c>
      <c r="J6" s="65">
        <v>513</v>
      </c>
      <c r="K6" s="65">
        <v>0</v>
      </c>
      <c r="L6" s="65">
        <v>0</v>
      </c>
      <c r="M6" s="65">
        <f>C6+E6+G6+I6+K6</f>
        <v>30006</v>
      </c>
      <c r="N6" s="65">
        <f>D6+F6+H6+J6+L6</f>
        <v>179925</v>
      </c>
      <c r="O6" s="66">
        <f>D6*100/'CD Ratio_3'!F6</f>
        <v>11.596240940629846</v>
      </c>
    </row>
    <row r="7" spans="1:15" x14ac:dyDescent="0.2">
      <c r="A7" s="51">
        <v>2</v>
      </c>
      <c r="B7" s="52" t="s">
        <v>53</v>
      </c>
      <c r="C7" s="65">
        <v>3681</v>
      </c>
      <c r="D7" s="65">
        <v>11587</v>
      </c>
      <c r="E7" s="65">
        <v>147</v>
      </c>
      <c r="F7" s="65">
        <v>6745</v>
      </c>
      <c r="G7" s="65">
        <v>35</v>
      </c>
      <c r="H7" s="65">
        <v>8157</v>
      </c>
      <c r="I7" s="65">
        <v>33</v>
      </c>
      <c r="J7" s="65">
        <v>150</v>
      </c>
      <c r="K7" s="65">
        <v>200</v>
      </c>
      <c r="L7" s="65">
        <v>318</v>
      </c>
      <c r="M7" s="65">
        <f t="shared" ref="M7:M26" si="0">C7+E7+G7+I7+K7</f>
        <v>4096</v>
      </c>
      <c r="N7" s="65">
        <f t="shared" ref="N7:N26" si="1">D7+F7+H7+J7+L7</f>
        <v>26957</v>
      </c>
      <c r="O7" s="66">
        <f>D7*100/'CD Ratio_3'!F7</f>
        <v>12.074571184427169</v>
      </c>
    </row>
    <row r="8" spans="1:15" x14ac:dyDescent="0.2">
      <c r="A8" s="51">
        <v>3</v>
      </c>
      <c r="B8" s="52" t="s">
        <v>54</v>
      </c>
      <c r="C8" s="65">
        <v>14981</v>
      </c>
      <c r="D8" s="65">
        <v>105811</v>
      </c>
      <c r="E8" s="65">
        <v>4889</v>
      </c>
      <c r="F8" s="65">
        <v>98415</v>
      </c>
      <c r="G8" s="65">
        <v>299</v>
      </c>
      <c r="H8" s="65">
        <v>28812</v>
      </c>
      <c r="I8" s="65">
        <v>298</v>
      </c>
      <c r="J8" s="65">
        <v>4952</v>
      </c>
      <c r="K8" s="65">
        <v>28</v>
      </c>
      <c r="L8" s="65">
        <v>356</v>
      </c>
      <c r="M8" s="65">
        <f t="shared" si="0"/>
        <v>20495</v>
      </c>
      <c r="N8" s="65">
        <f t="shared" si="1"/>
        <v>238346</v>
      </c>
      <c r="O8" s="66">
        <f>D8*100/'CD Ratio_3'!F8</f>
        <v>11.160381852110147</v>
      </c>
    </row>
    <row r="9" spans="1:15" x14ac:dyDescent="0.2">
      <c r="A9" s="51">
        <v>4</v>
      </c>
      <c r="B9" s="52" t="s">
        <v>55</v>
      </c>
      <c r="C9" s="65">
        <v>77743</v>
      </c>
      <c r="D9" s="65">
        <v>169499</v>
      </c>
      <c r="E9" s="65">
        <v>5112</v>
      </c>
      <c r="F9" s="65">
        <v>147012</v>
      </c>
      <c r="G9" s="65">
        <v>194</v>
      </c>
      <c r="H9" s="65">
        <v>31434</v>
      </c>
      <c r="I9" s="65">
        <v>6</v>
      </c>
      <c r="J9" s="65">
        <v>29</v>
      </c>
      <c r="K9" s="65">
        <v>72</v>
      </c>
      <c r="L9" s="65">
        <v>46</v>
      </c>
      <c r="M9" s="65">
        <f t="shared" si="0"/>
        <v>83127</v>
      </c>
      <c r="N9" s="65">
        <f t="shared" si="1"/>
        <v>348020</v>
      </c>
      <c r="O9" s="66">
        <f>D9*100/'CD Ratio_3'!F9</f>
        <v>8.5353418109836152</v>
      </c>
    </row>
    <row r="10" spans="1:15" x14ac:dyDescent="0.2">
      <c r="A10" s="51">
        <v>5</v>
      </c>
      <c r="B10" s="52" t="s">
        <v>56</v>
      </c>
      <c r="C10" s="65">
        <v>13614</v>
      </c>
      <c r="D10" s="65">
        <v>63251</v>
      </c>
      <c r="E10" s="65">
        <v>4379</v>
      </c>
      <c r="F10" s="65">
        <v>33827</v>
      </c>
      <c r="G10" s="65">
        <v>10</v>
      </c>
      <c r="H10" s="65">
        <v>1862</v>
      </c>
      <c r="I10" s="65">
        <v>1</v>
      </c>
      <c r="J10" s="65">
        <v>1</v>
      </c>
      <c r="K10" s="65">
        <v>762</v>
      </c>
      <c r="L10" s="65">
        <v>6826</v>
      </c>
      <c r="M10" s="65">
        <f t="shared" si="0"/>
        <v>18766</v>
      </c>
      <c r="N10" s="65">
        <f t="shared" si="1"/>
        <v>105767</v>
      </c>
      <c r="O10" s="66">
        <f>D10*100/'CD Ratio_3'!F10</f>
        <v>19.660446914524258</v>
      </c>
    </row>
    <row r="11" spans="1:15" x14ac:dyDescent="0.2">
      <c r="A11" s="51">
        <v>6</v>
      </c>
      <c r="B11" s="52" t="s">
        <v>57</v>
      </c>
      <c r="C11" s="65">
        <v>21829</v>
      </c>
      <c r="D11" s="65">
        <v>62994.400000000001</v>
      </c>
      <c r="E11" s="65">
        <v>1735</v>
      </c>
      <c r="F11" s="65">
        <v>48485.7</v>
      </c>
      <c r="G11" s="65">
        <v>61</v>
      </c>
      <c r="H11" s="65">
        <v>8550.9</v>
      </c>
      <c r="I11" s="65">
        <v>0</v>
      </c>
      <c r="J11" s="65">
        <v>0</v>
      </c>
      <c r="K11" s="65">
        <v>1414</v>
      </c>
      <c r="L11" s="65">
        <v>4198</v>
      </c>
      <c r="M11" s="65">
        <f t="shared" si="0"/>
        <v>25039</v>
      </c>
      <c r="N11" s="65">
        <f t="shared" si="1"/>
        <v>124229</v>
      </c>
      <c r="O11" s="66">
        <f>D11*100/'CD Ratio_3'!F11</f>
        <v>12.800935599920813</v>
      </c>
    </row>
    <row r="12" spans="1:15" x14ac:dyDescent="0.2">
      <c r="A12" s="51">
        <v>7</v>
      </c>
      <c r="B12" s="52" t="s">
        <v>58</v>
      </c>
      <c r="C12" s="65">
        <v>74662</v>
      </c>
      <c r="D12" s="65">
        <v>125296</v>
      </c>
      <c r="E12" s="65">
        <v>10154</v>
      </c>
      <c r="F12" s="65">
        <v>151862</v>
      </c>
      <c r="G12" s="65">
        <v>171</v>
      </c>
      <c r="H12" s="65">
        <v>19962</v>
      </c>
      <c r="I12" s="65">
        <v>1166</v>
      </c>
      <c r="J12" s="65">
        <v>3628</v>
      </c>
      <c r="K12" s="65">
        <v>1578</v>
      </c>
      <c r="L12" s="65">
        <v>3180</v>
      </c>
      <c r="M12" s="65">
        <f t="shared" si="0"/>
        <v>87731</v>
      </c>
      <c r="N12" s="65">
        <f t="shared" si="1"/>
        <v>303928</v>
      </c>
      <c r="O12" s="66">
        <f>D12*100/'CD Ratio_3'!F12</f>
        <v>9.1824634998248467</v>
      </c>
    </row>
    <row r="13" spans="1:15" x14ac:dyDescent="0.2">
      <c r="A13" s="51">
        <v>8</v>
      </c>
      <c r="B13" s="52" t="s">
        <v>45</v>
      </c>
      <c r="C13" s="65">
        <v>6377</v>
      </c>
      <c r="D13" s="65">
        <v>19805.400000000001</v>
      </c>
      <c r="E13" s="65">
        <v>654</v>
      </c>
      <c r="F13" s="65">
        <v>22422.3</v>
      </c>
      <c r="G13" s="65">
        <v>19</v>
      </c>
      <c r="H13" s="65">
        <v>2777.69</v>
      </c>
      <c r="I13" s="65">
        <v>0</v>
      </c>
      <c r="J13" s="65">
        <v>0</v>
      </c>
      <c r="K13" s="65">
        <v>0</v>
      </c>
      <c r="L13" s="65">
        <v>0</v>
      </c>
      <c r="M13" s="65">
        <f t="shared" si="0"/>
        <v>7050</v>
      </c>
      <c r="N13" s="65">
        <f t="shared" si="1"/>
        <v>45005.39</v>
      </c>
      <c r="O13" s="66">
        <f>D13*100/'CD Ratio_3'!F13</f>
        <v>6.0718676325866161</v>
      </c>
    </row>
    <row r="14" spans="1:15" x14ac:dyDescent="0.2">
      <c r="A14" s="51">
        <v>9</v>
      </c>
      <c r="B14" s="52" t="s">
        <v>46</v>
      </c>
      <c r="C14" s="65">
        <v>9602</v>
      </c>
      <c r="D14" s="65">
        <v>22669</v>
      </c>
      <c r="E14" s="65">
        <v>280</v>
      </c>
      <c r="F14" s="65">
        <v>5452</v>
      </c>
      <c r="G14" s="65">
        <v>3</v>
      </c>
      <c r="H14" s="65">
        <v>762</v>
      </c>
      <c r="I14" s="65">
        <v>62</v>
      </c>
      <c r="J14" s="65">
        <v>76</v>
      </c>
      <c r="K14" s="65">
        <v>0</v>
      </c>
      <c r="L14" s="65">
        <v>0</v>
      </c>
      <c r="M14" s="65">
        <f t="shared" si="0"/>
        <v>9947</v>
      </c>
      <c r="N14" s="65">
        <f t="shared" si="1"/>
        <v>28959</v>
      </c>
      <c r="O14" s="66">
        <f>D14*100/'CD Ratio_3'!F14</f>
        <v>13.464916376032603</v>
      </c>
    </row>
    <row r="15" spans="1:15" x14ac:dyDescent="0.2">
      <c r="A15" s="51">
        <v>10</v>
      </c>
      <c r="B15" s="52" t="s">
        <v>78</v>
      </c>
      <c r="C15" s="65">
        <v>24352</v>
      </c>
      <c r="D15" s="65">
        <v>74130</v>
      </c>
      <c r="E15" s="65">
        <v>754</v>
      </c>
      <c r="F15" s="65">
        <v>33302</v>
      </c>
      <c r="G15" s="65">
        <v>61</v>
      </c>
      <c r="H15" s="65">
        <v>13047</v>
      </c>
      <c r="I15" s="65">
        <v>0</v>
      </c>
      <c r="J15" s="65">
        <v>0</v>
      </c>
      <c r="K15" s="65">
        <v>0</v>
      </c>
      <c r="L15" s="65">
        <v>0</v>
      </c>
      <c r="M15" s="65">
        <f t="shared" si="0"/>
        <v>25167</v>
      </c>
      <c r="N15" s="65">
        <f t="shared" si="1"/>
        <v>120479</v>
      </c>
      <c r="O15" s="66">
        <f>D15*100/'CD Ratio_3'!F15</f>
        <v>16.894340293446007</v>
      </c>
    </row>
    <row r="16" spans="1:15" x14ac:dyDescent="0.2">
      <c r="A16" s="51">
        <v>11</v>
      </c>
      <c r="B16" s="52" t="s">
        <v>59</v>
      </c>
      <c r="C16" s="65">
        <v>2164</v>
      </c>
      <c r="D16" s="65">
        <v>5281</v>
      </c>
      <c r="E16" s="65">
        <v>210</v>
      </c>
      <c r="F16" s="65">
        <v>1172</v>
      </c>
      <c r="G16" s="65">
        <v>30</v>
      </c>
      <c r="H16" s="65">
        <v>409</v>
      </c>
      <c r="I16" s="65">
        <v>227</v>
      </c>
      <c r="J16" s="65">
        <v>637</v>
      </c>
      <c r="K16" s="65">
        <v>2497</v>
      </c>
      <c r="L16" s="65">
        <v>2147</v>
      </c>
      <c r="M16" s="65">
        <f t="shared" si="0"/>
        <v>5128</v>
      </c>
      <c r="N16" s="65">
        <f t="shared" si="1"/>
        <v>9646</v>
      </c>
      <c r="O16" s="66">
        <f>D16*100/'CD Ratio_3'!F16</f>
        <v>11.678233594746498</v>
      </c>
    </row>
    <row r="17" spans="1:15" x14ac:dyDescent="0.2">
      <c r="A17" s="51">
        <v>12</v>
      </c>
      <c r="B17" s="52" t="s">
        <v>60</v>
      </c>
      <c r="C17" s="65">
        <v>4477</v>
      </c>
      <c r="D17" s="65">
        <v>25542</v>
      </c>
      <c r="E17" s="65">
        <v>333</v>
      </c>
      <c r="F17" s="65">
        <v>9799</v>
      </c>
      <c r="G17" s="65">
        <v>24</v>
      </c>
      <c r="H17" s="65">
        <v>5451</v>
      </c>
      <c r="I17" s="65">
        <v>0</v>
      </c>
      <c r="J17" s="65">
        <v>0</v>
      </c>
      <c r="K17" s="65">
        <v>0</v>
      </c>
      <c r="L17" s="65">
        <v>0</v>
      </c>
      <c r="M17" s="65">
        <f t="shared" si="0"/>
        <v>4834</v>
      </c>
      <c r="N17" s="65">
        <f t="shared" si="1"/>
        <v>40792</v>
      </c>
      <c r="O17" s="66">
        <f>D17*100/'CD Ratio_3'!F17</f>
        <v>20.287368646793908</v>
      </c>
    </row>
    <row r="18" spans="1:15" x14ac:dyDescent="0.2">
      <c r="A18" s="51">
        <v>13</v>
      </c>
      <c r="B18" s="52" t="s">
        <v>190</v>
      </c>
      <c r="C18" s="65">
        <v>8116</v>
      </c>
      <c r="D18" s="65">
        <v>26394</v>
      </c>
      <c r="E18" s="65">
        <v>985</v>
      </c>
      <c r="F18" s="65">
        <v>16390</v>
      </c>
      <c r="G18" s="65">
        <v>33</v>
      </c>
      <c r="H18" s="65">
        <v>440</v>
      </c>
      <c r="I18" s="65">
        <v>0</v>
      </c>
      <c r="J18" s="65">
        <v>0</v>
      </c>
      <c r="K18" s="65">
        <v>0</v>
      </c>
      <c r="L18" s="65">
        <v>0</v>
      </c>
      <c r="M18" s="65">
        <f t="shared" si="0"/>
        <v>9134</v>
      </c>
      <c r="N18" s="65">
        <f t="shared" si="1"/>
        <v>43224</v>
      </c>
      <c r="O18" s="66">
        <f>D18*100/'CD Ratio_3'!F18</f>
        <v>11.037003274218975</v>
      </c>
    </row>
    <row r="19" spans="1:15" x14ac:dyDescent="0.2">
      <c r="A19" s="51">
        <v>14</v>
      </c>
      <c r="B19" s="52" t="s">
        <v>191</v>
      </c>
      <c r="C19" s="65">
        <v>6375</v>
      </c>
      <c r="D19" s="65">
        <v>11651.19</v>
      </c>
      <c r="E19" s="65">
        <v>317</v>
      </c>
      <c r="F19" s="65">
        <v>15862</v>
      </c>
      <c r="G19" s="65">
        <v>8</v>
      </c>
      <c r="H19" s="65">
        <v>7086.9</v>
      </c>
      <c r="I19" s="65">
        <v>19</v>
      </c>
      <c r="J19" s="65">
        <v>38</v>
      </c>
      <c r="K19" s="65">
        <v>0</v>
      </c>
      <c r="L19" s="65">
        <v>0</v>
      </c>
      <c r="M19" s="65">
        <f t="shared" si="0"/>
        <v>6719</v>
      </c>
      <c r="N19" s="65">
        <f t="shared" si="1"/>
        <v>34638.090000000004</v>
      </c>
      <c r="O19" s="66">
        <f>D19*100/'CD Ratio_3'!F19</f>
        <v>16.869157931314067</v>
      </c>
    </row>
    <row r="20" spans="1:15" x14ac:dyDescent="0.2">
      <c r="A20" s="51">
        <v>15</v>
      </c>
      <c r="B20" s="52" t="s">
        <v>61</v>
      </c>
      <c r="C20" s="65">
        <v>41800</v>
      </c>
      <c r="D20" s="65">
        <v>161619.4</v>
      </c>
      <c r="E20" s="65">
        <v>3160</v>
      </c>
      <c r="F20" s="65">
        <v>162456.35999999999</v>
      </c>
      <c r="G20" s="65">
        <v>171</v>
      </c>
      <c r="H20" s="65">
        <v>37948.43</v>
      </c>
      <c r="I20" s="65">
        <v>41</v>
      </c>
      <c r="J20" s="65">
        <v>39.32</v>
      </c>
      <c r="K20" s="65">
        <v>0</v>
      </c>
      <c r="L20" s="65">
        <v>0</v>
      </c>
      <c r="M20" s="65">
        <f t="shared" si="0"/>
        <v>45172</v>
      </c>
      <c r="N20" s="65">
        <f t="shared" si="1"/>
        <v>362063.51</v>
      </c>
      <c r="O20" s="66">
        <f>D20*100/'CD Ratio_3'!F20</f>
        <v>9.7746274730913854</v>
      </c>
    </row>
    <row r="21" spans="1:15" x14ac:dyDescent="0.2">
      <c r="A21" s="51">
        <v>16</v>
      </c>
      <c r="B21" s="52" t="s">
        <v>67</v>
      </c>
      <c r="C21" s="65">
        <v>125480</v>
      </c>
      <c r="D21" s="65">
        <v>984548</v>
      </c>
      <c r="E21" s="65">
        <v>6011</v>
      </c>
      <c r="F21" s="65">
        <v>239766</v>
      </c>
      <c r="G21" s="65">
        <v>306</v>
      </c>
      <c r="H21" s="65">
        <v>85524</v>
      </c>
      <c r="I21" s="65">
        <v>620</v>
      </c>
      <c r="J21" s="65">
        <v>2952</v>
      </c>
      <c r="K21" s="65">
        <v>0</v>
      </c>
      <c r="L21" s="65">
        <v>0</v>
      </c>
      <c r="M21" s="65">
        <f t="shared" si="0"/>
        <v>132417</v>
      </c>
      <c r="N21" s="65">
        <f t="shared" si="1"/>
        <v>1312790</v>
      </c>
      <c r="O21" s="66">
        <f>D21*100/'CD Ratio_3'!F21</f>
        <v>14.811112983199346</v>
      </c>
    </row>
    <row r="22" spans="1:15" x14ac:dyDescent="0.2">
      <c r="A22" s="51">
        <v>17</v>
      </c>
      <c r="B22" s="52" t="s">
        <v>62</v>
      </c>
      <c r="C22" s="65">
        <v>5794</v>
      </c>
      <c r="D22" s="65">
        <v>14678</v>
      </c>
      <c r="E22" s="65">
        <v>503</v>
      </c>
      <c r="F22" s="65">
        <v>4777</v>
      </c>
      <c r="G22" s="65">
        <v>25</v>
      </c>
      <c r="H22" s="65">
        <v>5642</v>
      </c>
      <c r="I22" s="65">
        <v>3</v>
      </c>
      <c r="J22" s="65">
        <v>15</v>
      </c>
      <c r="K22" s="65">
        <v>9083</v>
      </c>
      <c r="L22" s="65">
        <v>21072</v>
      </c>
      <c r="M22" s="65">
        <f t="shared" si="0"/>
        <v>15408</v>
      </c>
      <c r="N22" s="65">
        <f t="shared" si="1"/>
        <v>46184</v>
      </c>
      <c r="O22" s="66">
        <f>D22*100/'CD Ratio_3'!F22</f>
        <v>8.7811765268945212</v>
      </c>
    </row>
    <row r="23" spans="1:15" x14ac:dyDescent="0.2">
      <c r="A23" s="51">
        <v>18</v>
      </c>
      <c r="B23" s="52" t="s">
        <v>192</v>
      </c>
      <c r="C23" s="65">
        <v>4070</v>
      </c>
      <c r="D23" s="65">
        <v>55821</v>
      </c>
      <c r="E23" s="65">
        <v>3204</v>
      </c>
      <c r="F23" s="65">
        <v>66939</v>
      </c>
      <c r="G23" s="65">
        <v>978</v>
      </c>
      <c r="H23" s="65">
        <v>38898</v>
      </c>
      <c r="I23" s="65">
        <v>89</v>
      </c>
      <c r="J23" s="65">
        <v>94</v>
      </c>
      <c r="K23" s="65">
        <v>2114</v>
      </c>
      <c r="L23" s="65">
        <v>8587</v>
      </c>
      <c r="M23" s="65">
        <f t="shared" si="0"/>
        <v>10455</v>
      </c>
      <c r="N23" s="65">
        <f t="shared" si="1"/>
        <v>170339</v>
      </c>
      <c r="O23" s="66">
        <f>D23*100/'CD Ratio_3'!F23</f>
        <v>11.675532515116688</v>
      </c>
    </row>
    <row r="24" spans="1:15" x14ac:dyDescent="0.2">
      <c r="A24" s="51">
        <v>19</v>
      </c>
      <c r="B24" s="52" t="s">
        <v>63</v>
      </c>
      <c r="C24" s="65">
        <v>39939</v>
      </c>
      <c r="D24" s="65">
        <v>104013</v>
      </c>
      <c r="E24" s="65">
        <v>3452</v>
      </c>
      <c r="F24" s="65">
        <v>70123</v>
      </c>
      <c r="G24" s="65">
        <v>430</v>
      </c>
      <c r="H24" s="65">
        <v>15978</v>
      </c>
      <c r="I24" s="65">
        <v>75</v>
      </c>
      <c r="J24" s="65">
        <v>220</v>
      </c>
      <c r="K24" s="65">
        <v>2</v>
      </c>
      <c r="L24" s="65">
        <v>1</v>
      </c>
      <c r="M24" s="65">
        <f t="shared" si="0"/>
        <v>43898</v>
      </c>
      <c r="N24" s="65">
        <f t="shared" si="1"/>
        <v>190335</v>
      </c>
      <c r="O24" s="66">
        <f>D24*100/'CD Ratio_3'!F24</f>
        <v>9.9847847059896413</v>
      </c>
    </row>
    <row r="25" spans="1:15" x14ac:dyDescent="0.2">
      <c r="A25" s="51">
        <v>20</v>
      </c>
      <c r="B25" s="52" t="s">
        <v>64</v>
      </c>
      <c r="C25" s="65">
        <v>924</v>
      </c>
      <c r="D25" s="65">
        <v>4512.78</v>
      </c>
      <c r="E25" s="65">
        <v>525</v>
      </c>
      <c r="F25" s="65">
        <v>2264.5300000000002</v>
      </c>
      <c r="G25" s="65">
        <v>25</v>
      </c>
      <c r="H25" s="65">
        <v>90.46</v>
      </c>
      <c r="I25" s="65">
        <v>4</v>
      </c>
      <c r="J25" s="65">
        <v>23.47</v>
      </c>
      <c r="K25" s="65">
        <v>0</v>
      </c>
      <c r="L25" s="65">
        <v>0</v>
      </c>
      <c r="M25" s="65">
        <f t="shared" si="0"/>
        <v>1478</v>
      </c>
      <c r="N25" s="65">
        <f t="shared" si="1"/>
        <v>6891.24</v>
      </c>
      <c r="O25" s="66">
        <f>D25*100/'CD Ratio_3'!F25</f>
        <v>12.439782782479258</v>
      </c>
    </row>
    <row r="26" spans="1:15" x14ac:dyDescent="0.2">
      <c r="A26" s="51">
        <v>21</v>
      </c>
      <c r="B26" s="52" t="s">
        <v>47</v>
      </c>
      <c r="C26" s="65">
        <v>6243</v>
      </c>
      <c r="D26" s="65">
        <v>20812</v>
      </c>
      <c r="E26" s="65">
        <v>403</v>
      </c>
      <c r="F26" s="65">
        <v>10141</v>
      </c>
      <c r="G26" s="65">
        <v>18</v>
      </c>
      <c r="H26" s="65">
        <v>1032</v>
      </c>
      <c r="I26" s="65">
        <v>0</v>
      </c>
      <c r="J26" s="65">
        <v>0</v>
      </c>
      <c r="K26" s="65">
        <v>2205</v>
      </c>
      <c r="L26" s="65">
        <v>5672</v>
      </c>
      <c r="M26" s="65">
        <f t="shared" si="0"/>
        <v>8869</v>
      </c>
      <c r="N26" s="65">
        <f t="shared" si="1"/>
        <v>37657</v>
      </c>
      <c r="O26" s="66">
        <f>D26*100/'CD Ratio_3'!F26</f>
        <v>19.897129964244058</v>
      </c>
    </row>
    <row r="27" spans="1:15" s="69" customFormat="1" x14ac:dyDescent="0.2">
      <c r="A27" s="157"/>
      <c r="B27" s="165" t="s">
        <v>307</v>
      </c>
      <c r="C27" s="68">
        <f>SUM(C6:C26)</f>
        <v>517333</v>
      </c>
      <c r="D27" s="68">
        <f t="shared" ref="D27:N27" si="2">SUM(D6:D26)</f>
        <v>2163757.17</v>
      </c>
      <c r="E27" s="68">
        <f t="shared" si="2"/>
        <v>51802</v>
      </c>
      <c r="F27" s="68">
        <f t="shared" si="2"/>
        <v>1217902.8899999999</v>
      </c>
      <c r="G27" s="68">
        <f t="shared" si="2"/>
        <v>2963</v>
      </c>
      <c r="H27" s="68">
        <f t="shared" si="2"/>
        <v>328744.38</v>
      </c>
      <c r="I27" s="68">
        <f t="shared" si="2"/>
        <v>2883</v>
      </c>
      <c r="J27" s="68">
        <f t="shared" si="2"/>
        <v>13367.789999999999</v>
      </c>
      <c r="K27" s="68">
        <f t="shared" si="2"/>
        <v>19955</v>
      </c>
      <c r="L27" s="68">
        <f t="shared" si="2"/>
        <v>52403</v>
      </c>
      <c r="M27" s="68">
        <f t="shared" si="2"/>
        <v>594936</v>
      </c>
      <c r="N27" s="68">
        <f t="shared" si="2"/>
        <v>3776175.2300000004</v>
      </c>
      <c r="O27" s="63">
        <f>D27*100/'CD Ratio_3'!F27</f>
        <v>12.32291514208768</v>
      </c>
    </row>
    <row r="28" spans="1:15" x14ac:dyDescent="0.2">
      <c r="A28" s="51">
        <v>22</v>
      </c>
      <c r="B28" s="52" t="s">
        <v>44</v>
      </c>
      <c r="C28" s="65">
        <v>4720</v>
      </c>
      <c r="D28" s="65">
        <v>56399.85</v>
      </c>
      <c r="E28" s="65">
        <v>1392</v>
      </c>
      <c r="F28" s="65">
        <v>81551.350000000006</v>
      </c>
      <c r="G28" s="65">
        <v>220</v>
      </c>
      <c r="H28" s="65">
        <v>23617.97</v>
      </c>
      <c r="I28" s="65">
        <v>1</v>
      </c>
      <c r="J28" s="65">
        <v>95.22</v>
      </c>
      <c r="K28" s="65">
        <v>0</v>
      </c>
      <c r="L28" s="65">
        <v>0</v>
      </c>
      <c r="M28" s="65">
        <f t="shared" ref="M28:M57" si="3">C28+E28+G28+I28+K28</f>
        <v>6333</v>
      </c>
      <c r="N28" s="65">
        <f t="shared" ref="N28:N57" si="4">D28+F28+H28+J28+L28</f>
        <v>161664.39000000001</v>
      </c>
      <c r="O28" s="66">
        <f>D28*100/'CD Ratio_3'!F28</f>
        <v>8.2274865828155193</v>
      </c>
    </row>
    <row r="29" spans="1:15" x14ac:dyDescent="0.2">
      <c r="A29" s="51">
        <v>23</v>
      </c>
      <c r="B29" s="52" t="s">
        <v>193</v>
      </c>
      <c r="C29" s="65">
        <v>152502</v>
      </c>
      <c r="D29" s="65">
        <v>47142.26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f t="shared" si="3"/>
        <v>152502</v>
      </c>
      <c r="N29" s="65">
        <f t="shared" si="4"/>
        <v>47142.26</v>
      </c>
      <c r="O29" s="66">
        <f>D29*100/'CD Ratio_3'!F29</f>
        <v>60.345622777549998</v>
      </c>
    </row>
    <row r="30" spans="1:15" x14ac:dyDescent="0.2">
      <c r="A30" s="51">
        <v>24</v>
      </c>
      <c r="B30" s="52" t="s">
        <v>194</v>
      </c>
      <c r="C30" s="65">
        <v>11</v>
      </c>
      <c r="D30" s="65">
        <v>90.71</v>
      </c>
      <c r="E30" s="65">
        <v>15</v>
      </c>
      <c r="F30" s="65">
        <v>228.87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f t="shared" si="3"/>
        <v>26</v>
      </c>
      <c r="N30" s="65">
        <f t="shared" si="4"/>
        <v>319.58</v>
      </c>
      <c r="O30" s="66">
        <f>D30*100/'CD Ratio_3'!F30</f>
        <v>10.259919467945528</v>
      </c>
    </row>
    <row r="31" spans="1:15" x14ac:dyDescent="0.2">
      <c r="A31" s="51">
        <v>25</v>
      </c>
      <c r="B31" s="52" t="s">
        <v>48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f t="shared" si="3"/>
        <v>0</v>
      </c>
      <c r="N31" s="65">
        <f t="shared" si="4"/>
        <v>0</v>
      </c>
      <c r="O31" s="66">
        <f>D31*100/'CD Ratio_3'!F31</f>
        <v>0</v>
      </c>
    </row>
    <row r="32" spans="1:15" x14ac:dyDescent="0.2">
      <c r="A32" s="51">
        <v>26</v>
      </c>
      <c r="B32" s="52" t="s">
        <v>195</v>
      </c>
      <c r="C32" s="65">
        <v>4487</v>
      </c>
      <c r="D32" s="65">
        <v>15684</v>
      </c>
      <c r="E32" s="65">
        <v>546</v>
      </c>
      <c r="F32" s="65">
        <v>7285</v>
      </c>
      <c r="G32" s="65">
        <v>1</v>
      </c>
      <c r="H32" s="65">
        <v>3</v>
      </c>
      <c r="I32" s="65">
        <v>0</v>
      </c>
      <c r="J32" s="65">
        <v>0</v>
      </c>
      <c r="K32" s="65">
        <v>0</v>
      </c>
      <c r="L32" s="65">
        <v>0</v>
      </c>
      <c r="M32" s="65">
        <f t="shared" si="3"/>
        <v>5034</v>
      </c>
      <c r="N32" s="65">
        <f t="shared" si="4"/>
        <v>22972</v>
      </c>
      <c r="O32" s="66">
        <f>D32*100/'CD Ratio_3'!F32</f>
        <v>21.372215030319548</v>
      </c>
    </row>
    <row r="33" spans="1:15" x14ac:dyDescent="0.2">
      <c r="A33" s="51">
        <v>27</v>
      </c>
      <c r="B33" s="52" t="s">
        <v>196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f t="shared" si="3"/>
        <v>0</v>
      </c>
      <c r="N33" s="65">
        <f t="shared" si="4"/>
        <v>0</v>
      </c>
      <c r="O33" s="66">
        <f>D33*100/'CD Ratio_3'!F33</f>
        <v>0</v>
      </c>
    </row>
    <row r="34" spans="1:15" x14ac:dyDescent="0.2">
      <c r="A34" s="51">
        <v>28</v>
      </c>
      <c r="B34" s="52" t="s">
        <v>197</v>
      </c>
      <c r="C34" s="65">
        <v>125</v>
      </c>
      <c r="D34" s="65">
        <v>1837</v>
      </c>
      <c r="E34" s="65">
        <v>28</v>
      </c>
      <c r="F34" s="65">
        <v>897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f t="shared" si="3"/>
        <v>153</v>
      </c>
      <c r="N34" s="65">
        <f t="shared" si="4"/>
        <v>2734</v>
      </c>
      <c r="O34" s="66">
        <f>D34*100/'CD Ratio_3'!F34</f>
        <v>7.3577121800777023</v>
      </c>
    </row>
    <row r="35" spans="1:15" x14ac:dyDescent="0.2">
      <c r="A35" s="51">
        <v>29</v>
      </c>
      <c r="B35" s="52" t="s">
        <v>68</v>
      </c>
      <c r="C35" s="65">
        <v>124549</v>
      </c>
      <c r="D35" s="65">
        <v>128847.32</v>
      </c>
      <c r="E35" s="65">
        <v>11616</v>
      </c>
      <c r="F35" s="65">
        <v>128384.16</v>
      </c>
      <c r="G35" s="65">
        <v>985</v>
      </c>
      <c r="H35" s="65">
        <v>18347.02</v>
      </c>
      <c r="I35" s="65">
        <v>0</v>
      </c>
      <c r="J35" s="65">
        <v>0</v>
      </c>
      <c r="K35" s="65">
        <v>0</v>
      </c>
      <c r="L35" s="65">
        <v>0</v>
      </c>
      <c r="M35" s="65">
        <f t="shared" si="3"/>
        <v>137150</v>
      </c>
      <c r="N35" s="65">
        <f t="shared" si="4"/>
        <v>275578.5</v>
      </c>
      <c r="O35" s="66">
        <f>D35*100/'CD Ratio_3'!F35</f>
        <v>8.585614382286014</v>
      </c>
    </row>
    <row r="36" spans="1:15" x14ac:dyDescent="0.2">
      <c r="A36" s="51">
        <v>30</v>
      </c>
      <c r="B36" s="52" t="s">
        <v>69</v>
      </c>
      <c r="C36" s="65">
        <v>4569</v>
      </c>
      <c r="D36" s="65">
        <v>117000</v>
      </c>
      <c r="E36" s="65">
        <v>16127</v>
      </c>
      <c r="F36" s="65">
        <v>134216</v>
      </c>
      <c r="G36" s="65">
        <v>250</v>
      </c>
      <c r="H36" s="65">
        <v>14219</v>
      </c>
      <c r="I36" s="65">
        <v>0</v>
      </c>
      <c r="J36" s="65">
        <v>0</v>
      </c>
      <c r="K36" s="65">
        <v>0</v>
      </c>
      <c r="L36" s="65">
        <v>0</v>
      </c>
      <c r="M36" s="65">
        <f t="shared" si="3"/>
        <v>20946</v>
      </c>
      <c r="N36" s="65">
        <f t="shared" si="4"/>
        <v>265435</v>
      </c>
      <c r="O36" s="66">
        <f>D36*100/'CD Ratio_3'!F36</f>
        <v>8.6588031905839582</v>
      </c>
    </row>
    <row r="37" spans="1:15" x14ac:dyDescent="0.2">
      <c r="A37" s="51">
        <v>31</v>
      </c>
      <c r="B37" s="52" t="s">
        <v>198</v>
      </c>
      <c r="C37" s="65">
        <v>50655</v>
      </c>
      <c r="D37" s="65">
        <v>14474.71</v>
      </c>
      <c r="E37" s="65">
        <v>618</v>
      </c>
      <c r="F37" s="65">
        <v>654.9</v>
      </c>
      <c r="G37" s="65">
        <v>38</v>
      </c>
      <c r="H37" s="65">
        <v>29.77</v>
      </c>
      <c r="I37" s="65">
        <v>388</v>
      </c>
      <c r="J37" s="65">
        <v>255.95</v>
      </c>
      <c r="K37" s="65">
        <v>0</v>
      </c>
      <c r="L37" s="65">
        <v>0</v>
      </c>
      <c r="M37" s="65">
        <f t="shared" si="3"/>
        <v>51699</v>
      </c>
      <c r="N37" s="65">
        <f t="shared" si="4"/>
        <v>15415.33</v>
      </c>
      <c r="O37" s="66">
        <f>D37*100/'CD Ratio_3'!F37</f>
        <v>40.382563756906322</v>
      </c>
    </row>
    <row r="38" spans="1:15" x14ac:dyDescent="0.2">
      <c r="A38" s="51">
        <v>32</v>
      </c>
      <c r="B38" s="52" t="s">
        <v>199</v>
      </c>
      <c r="C38" s="65">
        <v>25249</v>
      </c>
      <c r="D38" s="65">
        <v>31747.61</v>
      </c>
      <c r="E38" s="65">
        <v>7703</v>
      </c>
      <c r="F38" s="65">
        <v>82034.16</v>
      </c>
      <c r="G38" s="65">
        <v>77</v>
      </c>
      <c r="H38" s="65">
        <v>7242.49</v>
      </c>
      <c r="I38" s="65">
        <v>0</v>
      </c>
      <c r="J38" s="65">
        <v>0</v>
      </c>
      <c r="K38" s="65">
        <v>0</v>
      </c>
      <c r="L38" s="65">
        <v>0</v>
      </c>
      <c r="M38" s="65">
        <f t="shared" si="3"/>
        <v>33029</v>
      </c>
      <c r="N38" s="65">
        <f t="shared" si="4"/>
        <v>121024.26000000001</v>
      </c>
      <c r="O38" s="66">
        <f>D38*100/'CD Ratio_3'!F38</f>
        <v>9.4927102457227264</v>
      </c>
    </row>
    <row r="39" spans="1:15" x14ac:dyDescent="0.2">
      <c r="A39" s="51">
        <v>33</v>
      </c>
      <c r="B39" s="52" t="s">
        <v>200</v>
      </c>
      <c r="C39" s="65">
        <v>131</v>
      </c>
      <c r="D39" s="65">
        <v>562</v>
      </c>
      <c r="E39" s="65">
        <v>127</v>
      </c>
      <c r="F39" s="65">
        <v>312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f t="shared" si="3"/>
        <v>258</v>
      </c>
      <c r="N39" s="65">
        <f t="shared" si="4"/>
        <v>874</v>
      </c>
      <c r="O39" s="66">
        <f>D39*100/'CD Ratio_3'!F39</f>
        <v>17.892390958293536</v>
      </c>
    </row>
    <row r="40" spans="1:15" x14ac:dyDescent="0.2">
      <c r="A40" s="51">
        <v>34</v>
      </c>
      <c r="B40" s="52" t="s">
        <v>201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213</v>
      </c>
      <c r="L40" s="65">
        <v>5648.27</v>
      </c>
      <c r="M40" s="65">
        <f t="shared" si="3"/>
        <v>213</v>
      </c>
      <c r="N40" s="65">
        <f t="shared" si="4"/>
        <v>5648.27</v>
      </c>
      <c r="O40" s="66">
        <f>D40*100/'CD Ratio_3'!F40</f>
        <v>0</v>
      </c>
    </row>
    <row r="41" spans="1:15" x14ac:dyDescent="0.2">
      <c r="A41" s="51">
        <v>35</v>
      </c>
      <c r="B41" s="52" t="s">
        <v>202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f t="shared" si="3"/>
        <v>0</v>
      </c>
      <c r="N41" s="65">
        <f t="shared" si="4"/>
        <v>0</v>
      </c>
      <c r="O41" s="66">
        <f>D41*100/'CD Ratio_3'!F41</f>
        <v>0</v>
      </c>
    </row>
    <row r="42" spans="1:15" x14ac:dyDescent="0.2">
      <c r="A42" s="51">
        <v>36</v>
      </c>
      <c r="B42" s="52" t="s">
        <v>70</v>
      </c>
      <c r="C42" s="65">
        <v>1653</v>
      </c>
      <c r="D42" s="65">
        <v>35480</v>
      </c>
      <c r="E42" s="65">
        <v>2669</v>
      </c>
      <c r="F42" s="65">
        <v>67746</v>
      </c>
      <c r="G42" s="65">
        <v>413</v>
      </c>
      <c r="H42" s="65">
        <v>7006</v>
      </c>
      <c r="I42" s="65">
        <v>0</v>
      </c>
      <c r="J42" s="65">
        <v>0</v>
      </c>
      <c r="K42" s="65">
        <v>1</v>
      </c>
      <c r="L42" s="65">
        <v>3</v>
      </c>
      <c r="M42" s="65">
        <f t="shared" si="3"/>
        <v>4736</v>
      </c>
      <c r="N42" s="65">
        <f t="shared" si="4"/>
        <v>110235</v>
      </c>
      <c r="O42" s="66">
        <f>D42*100/'CD Ratio_3'!F42</f>
        <v>11.597196799330579</v>
      </c>
    </row>
    <row r="43" spans="1:15" x14ac:dyDescent="0.2">
      <c r="A43" s="51">
        <v>37</v>
      </c>
      <c r="B43" s="52" t="s">
        <v>203</v>
      </c>
      <c r="C43" s="65">
        <v>0</v>
      </c>
      <c r="D43" s="65">
        <v>0</v>
      </c>
      <c r="E43" s="65">
        <v>0</v>
      </c>
      <c r="F43" s="65">
        <v>0</v>
      </c>
      <c r="G43" s="65">
        <v>1</v>
      </c>
      <c r="H43" s="65">
        <v>47.48</v>
      </c>
      <c r="I43" s="65">
        <v>0</v>
      </c>
      <c r="J43" s="65">
        <v>0</v>
      </c>
      <c r="K43" s="65">
        <v>1</v>
      </c>
      <c r="L43" s="65">
        <v>100</v>
      </c>
      <c r="M43" s="65">
        <f t="shared" si="3"/>
        <v>2</v>
      </c>
      <c r="N43" s="65">
        <f t="shared" si="4"/>
        <v>147.47999999999999</v>
      </c>
      <c r="O43" s="66">
        <f>D43*100/'CD Ratio_3'!F43</f>
        <v>0</v>
      </c>
    </row>
    <row r="44" spans="1:15" x14ac:dyDescent="0.2">
      <c r="A44" s="51">
        <v>38</v>
      </c>
      <c r="B44" s="52" t="s">
        <v>204</v>
      </c>
      <c r="C44" s="65">
        <v>39648</v>
      </c>
      <c r="D44" s="65">
        <v>16852</v>
      </c>
      <c r="E44" s="65">
        <v>209</v>
      </c>
      <c r="F44" s="65">
        <v>5511</v>
      </c>
      <c r="G44" s="65">
        <v>17</v>
      </c>
      <c r="H44" s="65">
        <v>673</v>
      </c>
      <c r="I44" s="65">
        <v>0</v>
      </c>
      <c r="J44" s="65">
        <v>0</v>
      </c>
      <c r="K44" s="65">
        <v>0</v>
      </c>
      <c r="L44" s="65">
        <v>0</v>
      </c>
      <c r="M44" s="65">
        <f t="shared" si="3"/>
        <v>39874</v>
      </c>
      <c r="N44" s="65">
        <f t="shared" si="4"/>
        <v>23036</v>
      </c>
      <c r="O44" s="66">
        <f>D44*100/'CD Ratio_3'!F44</f>
        <v>21.763049823075136</v>
      </c>
    </row>
    <row r="45" spans="1:15" x14ac:dyDescent="0.2">
      <c r="A45" s="51">
        <v>39</v>
      </c>
      <c r="B45" s="52" t="s">
        <v>205</v>
      </c>
      <c r="C45" s="65">
        <v>16</v>
      </c>
      <c r="D45" s="65">
        <v>307</v>
      </c>
      <c r="E45" s="65">
        <v>64</v>
      </c>
      <c r="F45" s="65">
        <v>1565.7</v>
      </c>
      <c r="G45" s="65">
        <v>4</v>
      </c>
      <c r="H45" s="65">
        <v>3</v>
      </c>
      <c r="I45" s="65">
        <v>0</v>
      </c>
      <c r="J45" s="65">
        <v>0</v>
      </c>
      <c r="K45" s="65">
        <v>80</v>
      </c>
      <c r="L45" s="65">
        <v>2500</v>
      </c>
      <c r="M45" s="65">
        <f t="shared" si="3"/>
        <v>164</v>
      </c>
      <c r="N45" s="65">
        <f t="shared" si="4"/>
        <v>4375.7</v>
      </c>
      <c r="O45" s="66">
        <f>D45*100/'CD Ratio_3'!F45</f>
        <v>6.4563617245005256</v>
      </c>
    </row>
    <row r="46" spans="1:15" x14ac:dyDescent="0.2">
      <c r="A46" s="51">
        <v>40</v>
      </c>
      <c r="B46" s="52" t="s">
        <v>74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1440</v>
      </c>
      <c r="M46" s="65">
        <f t="shared" si="3"/>
        <v>0</v>
      </c>
      <c r="N46" s="65">
        <f>D46+F46+H46+J46+L46</f>
        <v>1440</v>
      </c>
      <c r="O46" s="66">
        <v>0</v>
      </c>
    </row>
    <row r="47" spans="1:15" x14ac:dyDescent="0.2">
      <c r="A47" s="51">
        <v>41</v>
      </c>
      <c r="B47" s="52" t="s">
        <v>206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1550</v>
      </c>
      <c r="L47" s="65">
        <v>4649</v>
      </c>
      <c r="M47" s="65">
        <f t="shared" si="3"/>
        <v>1550</v>
      </c>
      <c r="N47" s="65">
        <f>D47+F47+H47+J47+L47</f>
        <v>4649</v>
      </c>
      <c r="O47" s="66">
        <f>D47*100/'CD Ratio_3'!F47</f>
        <v>0</v>
      </c>
    </row>
    <row r="48" spans="1:15" x14ac:dyDescent="0.2">
      <c r="A48" s="51">
        <v>42</v>
      </c>
      <c r="B48" s="52" t="s">
        <v>73</v>
      </c>
      <c r="C48" s="65">
        <v>9174</v>
      </c>
      <c r="D48" s="65">
        <v>26180</v>
      </c>
      <c r="E48" s="65">
        <v>1053</v>
      </c>
      <c r="F48" s="65">
        <v>18168</v>
      </c>
      <c r="G48" s="65">
        <v>68</v>
      </c>
      <c r="H48" s="65">
        <v>5511</v>
      </c>
      <c r="I48" s="65">
        <v>0</v>
      </c>
      <c r="J48" s="65">
        <v>0</v>
      </c>
      <c r="K48" s="65">
        <v>0</v>
      </c>
      <c r="L48" s="65">
        <v>0</v>
      </c>
      <c r="M48" s="65">
        <f t="shared" si="3"/>
        <v>10295</v>
      </c>
      <c r="N48" s="65">
        <f t="shared" si="4"/>
        <v>49859</v>
      </c>
      <c r="O48" s="66">
        <f>D48*100/'CD Ratio_3'!F48</f>
        <v>24.962813227049086</v>
      </c>
    </row>
    <row r="49" spans="1:15" s="69" customFormat="1" x14ac:dyDescent="0.2">
      <c r="A49" s="157"/>
      <c r="B49" s="165" t="s">
        <v>298</v>
      </c>
      <c r="C49" s="68">
        <f>SUM(C28:C48)</f>
        <v>417489</v>
      </c>
      <c r="D49" s="68">
        <f t="shared" ref="D49:N49" si="5">SUM(D28:D48)</f>
        <v>492604.46</v>
      </c>
      <c r="E49" s="68">
        <f t="shared" si="5"/>
        <v>42167</v>
      </c>
      <c r="F49" s="68">
        <f t="shared" si="5"/>
        <v>528554.14000000013</v>
      </c>
      <c r="G49" s="68">
        <f t="shared" si="5"/>
        <v>2074</v>
      </c>
      <c r="H49" s="68">
        <f t="shared" si="5"/>
        <v>76699.73</v>
      </c>
      <c r="I49" s="68">
        <f t="shared" si="5"/>
        <v>389</v>
      </c>
      <c r="J49" s="68">
        <f t="shared" si="5"/>
        <v>351.16999999999996</v>
      </c>
      <c r="K49" s="68">
        <f t="shared" si="5"/>
        <v>1845</v>
      </c>
      <c r="L49" s="68">
        <f t="shared" si="5"/>
        <v>14340.27</v>
      </c>
      <c r="M49" s="68">
        <f t="shared" si="5"/>
        <v>463964</v>
      </c>
      <c r="N49" s="68">
        <f t="shared" si="5"/>
        <v>1112549.7699999998</v>
      </c>
      <c r="O49" s="63">
        <f>D49*100/'CD Ratio_3'!F49</f>
        <v>10.589859895078828</v>
      </c>
    </row>
    <row r="50" spans="1:15" x14ac:dyDescent="0.2">
      <c r="A50" s="51">
        <v>43</v>
      </c>
      <c r="B50" s="52" t="s">
        <v>43</v>
      </c>
      <c r="C50" s="65">
        <v>38889</v>
      </c>
      <c r="D50" s="65">
        <v>21917.66</v>
      </c>
      <c r="E50" s="65">
        <v>11558</v>
      </c>
      <c r="F50" s="65">
        <v>5311.1</v>
      </c>
      <c r="G50" s="65">
        <v>0</v>
      </c>
      <c r="H50" s="65">
        <v>0</v>
      </c>
      <c r="I50" s="65">
        <v>2566</v>
      </c>
      <c r="J50" s="65">
        <v>622.89</v>
      </c>
      <c r="K50" s="65">
        <v>0</v>
      </c>
      <c r="L50" s="65">
        <v>0</v>
      </c>
      <c r="M50" s="65">
        <f t="shared" si="3"/>
        <v>53013</v>
      </c>
      <c r="N50" s="65">
        <f t="shared" si="4"/>
        <v>27851.65</v>
      </c>
      <c r="O50" s="66">
        <f>D50*100/'CD Ratio_3'!F50</f>
        <v>5.4352288990232234</v>
      </c>
    </row>
    <row r="51" spans="1:15" x14ac:dyDescent="0.2">
      <c r="A51" s="51">
        <v>44</v>
      </c>
      <c r="B51" s="52" t="s">
        <v>207</v>
      </c>
      <c r="C51" s="65">
        <v>45522</v>
      </c>
      <c r="D51" s="65">
        <v>21448</v>
      </c>
      <c r="E51" s="65">
        <v>0</v>
      </c>
      <c r="F51" s="65">
        <v>0</v>
      </c>
      <c r="G51" s="65">
        <v>0</v>
      </c>
      <c r="H51" s="65">
        <v>0</v>
      </c>
      <c r="I51" s="65">
        <v>136</v>
      </c>
      <c r="J51" s="65">
        <v>215</v>
      </c>
      <c r="K51" s="65">
        <v>0</v>
      </c>
      <c r="L51" s="65">
        <v>0</v>
      </c>
      <c r="M51" s="65">
        <f t="shared" si="3"/>
        <v>45658</v>
      </c>
      <c r="N51" s="65">
        <f t="shared" si="4"/>
        <v>21663</v>
      </c>
      <c r="O51" s="66">
        <f>D51*100/'CD Ratio_3'!F51</f>
        <v>7.8397543680093573</v>
      </c>
    </row>
    <row r="52" spans="1:15" x14ac:dyDescent="0.2">
      <c r="A52" s="51">
        <v>45</v>
      </c>
      <c r="B52" s="52" t="s">
        <v>49</v>
      </c>
      <c r="C52" s="65">
        <v>67301</v>
      </c>
      <c r="D52" s="65">
        <v>49363.18</v>
      </c>
      <c r="E52" s="65">
        <v>860</v>
      </c>
      <c r="F52" s="65">
        <v>1996.17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f t="shared" si="3"/>
        <v>68161</v>
      </c>
      <c r="N52" s="65">
        <f t="shared" si="4"/>
        <v>51359.35</v>
      </c>
      <c r="O52" s="66">
        <f>D52*100/'CD Ratio_3'!F52</f>
        <v>10.426016422537026</v>
      </c>
    </row>
    <row r="53" spans="1:15" s="69" customFormat="1" x14ac:dyDescent="0.2">
      <c r="A53" s="157"/>
      <c r="B53" s="165" t="s">
        <v>308</v>
      </c>
      <c r="C53" s="68">
        <f>SUM(C50:C52)</f>
        <v>151712</v>
      </c>
      <c r="D53" s="68">
        <f t="shared" ref="D53:N53" si="6">SUM(D50:D52)</f>
        <v>92728.84</v>
      </c>
      <c r="E53" s="68">
        <f t="shared" si="6"/>
        <v>12418</v>
      </c>
      <c r="F53" s="68">
        <f t="shared" si="6"/>
        <v>7307.27</v>
      </c>
      <c r="G53" s="68">
        <f t="shared" si="6"/>
        <v>0</v>
      </c>
      <c r="H53" s="68">
        <f t="shared" si="6"/>
        <v>0</v>
      </c>
      <c r="I53" s="68">
        <f t="shared" si="6"/>
        <v>2702</v>
      </c>
      <c r="J53" s="68">
        <f t="shared" si="6"/>
        <v>837.89</v>
      </c>
      <c r="K53" s="68">
        <f t="shared" si="6"/>
        <v>0</v>
      </c>
      <c r="L53" s="68">
        <f t="shared" si="6"/>
        <v>0</v>
      </c>
      <c r="M53" s="68">
        <f t="shared" si="6"/>
        <v>166832</v>
      </c>
      <c r="N53" s="68">
        <f t="shared" si="6"/>
        <v>100874</v>
      </c>
      <c r="O53" s="63">
        <f>D53*100/'CD Ratio_3'!F53</f>
        <v>8.0613207731290171</v>
      </c>
    </row>
    <row r="54" spans="1:15" x14ac:dyDescent="0.2">
      <c r="A54" s="51">
        <v>46</v>
      </c>
      <c r="B54" s="52" t="s">
        <v>299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f t="shared" si="3"/>
        <v>0</v>
      </c>
      <c r="N54" s="65">
        <f t="shared" si="4"/>
        <v>0</v>
      </c>
      <c r="O54" s="66">
        <v>0</v>
      </c>
    </row>
    <row r="55" spans="1:15" x14ac:dyDescent="0.2">
      <c r="A55" s="51">
        <v>47</v>
      </c>
      <c r="B55" s="52" t="s">
        <v>232</v>
      </c>
      <c r="C55" s="65">
        <v>0</v>
      </c>
      <c r="D55" s="65">
        <v>1924.84</v>
      </c>
      <c r="E55" s="65">
        <v>0</v>
      </c>
      <c r="F55" s="65">
        <v>12466.35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f t="shared" si="3"/>
        <v>0</v>
      </c>
      <c r="N55" s="65">
        <f t="shared" si="4"/>
        <v>14391.19</v>
      </c>
      <c r="O55" s="66">
        <f>D55*100/'CD Ratio_3'!F55</f>
        <v>7.0841106567498049E-2</v>
      </c>
    </row>
    <row r="56" spans="1:15" x14ac:dyDescent="0.2">
      <c r="A56" s="51">
        <v>48</v>
      </c>
      <c r="B56" s="52" t="s">
        <v>300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f t="shared" si="3"/>
        <v>0</v>
      </c>
      <c r="N56" s="65">
        <f t="shared" si="4"/>
        <v>0</v>
      </c>
      <c r="O56" s="66">
        <f>D56*100/'CD Ratio_3'!F56</f>
        <v>0</v>
      </c>
    </row>
    <row r="57" spans="1:15" x14ac:dyDescent="0.2">
      <c r="A57" s="51">
        <v>49</v>
      </c>
      <c r="B57" s="52" t="s">
        <v>306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f t="shared" si="3"/>
        <v>0</v>
      </c>
      <c r="N57" s="65">
        <f t="shared" si="4"/>
        <v>0</v>
      </c>
      <c r="O57" s="66">
        <f>D57*100/'CD Ratio_3'!F57</f>
        <v>0</v>
      </c>
    </row>
    <row r="58" spans="1:15" s="69" customFormat="1" x14ac:dyDescent="0.2">
      <c r="A58" s="157"/>
      <c r="B58" s="165" t="s">
        <v>301</v>
      </c>
      <c r="C58" s="68">
        <f>SUM(C54:C57)</f>
        <v>0</v>
      </c>
      <c r="D58" s="68">
        <f t="shared" ref="D58:N58" si="7">SUM(D54:D57)</f>
        <v>1924.84</v>
      </c>
      <c r="E58" s="68">
        <f t="shared" si="7"/>
        <v>0</v>
      </c>
      <c r="F58" s="68">
        <f t="shared" si="7"/>
        <v>12466.35</v>
      </c>
      <c r="G58" s="68">
        <f t="shared" si="7"/>
        <v>0</v>
      </c>
      <c r="H58" s="68">
        <f t="shared" si="7"/>
        <v>0</v>
      </c>
      <c r="I58" s="68">
        <f t="shared" si="7"/>
        <v>0</v>
      </c>
      <c r="J58" s="68">
        <f t="shared" si="7"/>
        <v>0</v>
      </c>
      <c r="K58" s="68">
        <f t="shared" si="7"/>
        <v>0</v>
      </c>
      <c r="L58" s="68">
        <f t="shared" si="7"/>
        <v>0</v>
      </c>
      <c r="M58" s="68">
        <f t="shared" si="7"/>
        <v>0</v>
      </c>
      <c r="N58" s="68">
        <f t="shared" si="7"/>
        <v>14391.19</v>
      </c>
      <c r="O58" s="63">
        <f>D58*100/'CD Ratio_3'!F58</f>
        <v>7.0629617221702592E-2</v>
      </c>
    </row>
    <row r="59" spans="1:15" s="69" customFormat="1" x14ac:dyDescent="0.2">
      <c r="A59" s="157"/>
      <c r="B59" s="165" t="s">
        <v>233</v>
      </c>
      <c r="C59" s="68">
        <f>C58+C53+C49+C27</f>
        <v>1086534</v>
      </c>
      <c r="D59" s="68">
        <f t="shared" ref="D59:N59" si="8">D58+D53+D49+D27</f>
        <v>2751015.31</v>
      </c>
      <c r="E59" s="68">
        <f t="shared" si="8"/>
        <v>106387</v>
      </c>
      <c r="F59" s="68">
        <f t="shared" si="8"/>
        <v>1766230.65</v>
      </c>
      <c r="G59" s="68">
        <f t="shared" si="8"/>
        <v>5037</v>
      </c>
      <c r="H59" s="68">
        <f t="shared" si="8"/>
        <v>405444.11</v>
      </c>
      <c r="I59" s="68">
        <f t="shared" si="8"/>
        <v>5974</v>
      </c>
      <c r="J59" s="68">
        <f t="shared" si="8"/>
        <v>14556.849999999999</v>
      </c>
      <c r="K59" s="68">
        <f t="shared" si="8"/>
        <v>21800</v>
      </c>
      <c r="L59" s="68">
        <f t="shared" si="8"/>
        <v>66743.27</v>
      </c>
      <c r="M59" s="68">
        <f t="shared" si="8"/>
        <v>1225732</v>
      </c>
      <c r="N59" s="68">
        <f t="shared" si="8"/>
        <v>5003990.1900000004</v>
      </c>
      <c r="O59" s="63">
        <f>D59*100/'CD Ratio_3'!F59</f>
        <v>10.545935904860119</v>
      </c>
    </row>
    <row r="61" spans="1:15" x14ac:dyDescent="0.2">
      <c r="G61" s="72" t="s">
        <v>1077</v>
      </c>
    </row>
    <row r="62" spans="1:15" x14ac:dyDescent="0.2">
      <c r="D62" s="70"/>
      <c r="N62" s="70"/>
    </row>
  </sheetData>
  <autoFilter ref="C5:N59"/>
  <mergeCells count="11">
    <mergeCell ref="O3:O5"/>
    <mergeCell ref="A1:N1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pageMargins left="0.45" right="0.45" top="0.5" bottom="0.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64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E62" sqref="E62"/>
    </sheetView>
  </sheetViews>
  <sheetFormatPr defaultColWidth="4.42578125" defaultRowHeight="13.5" x14ac:dyDescent="0.2"/>
  <cols>
    <col min="1" max="1" width="4.42578125" style="53"/>
    <col min="2" max="2" width="24.42578125" style="53" bestFit="1" customWidth="1"/>
    <col min="3" max="3" width="6.5703125" style="72" customWidth="1"/>
    <col min="4" max="4" width="8.85546875" style="72" bestFit="1" customWidth="1"/>
    <col min="5" max="5" width="8.5703125" style="72" customWidth="1"/>
    <col min="6" max="6" width="10.140625" style="72" bestFit="1" customWidth="1"/>
    <col min="7" max="7" width="10.5703125" style="72" bestFit="1" customWidth="1"/>
    <col min="8" max="8" width="11.140625" style="72" bestFit="1" customWidth="1"/>
    <col min="9" max="9" width="6.85546875" style="72" bestFit="1" customWidth="1"/>
    <col min="10" max="10" width="8.140625" style="72" bestFit="1" customWidth="1"/>
    <col min="11" max="11" width="7.42578125" style="72" customWidth="1"/>
    <col min="12" max="12" width="7.5703125" style="72" bestFit="1" customWidth="1"/>
    <col min="13" max="13" width="10.42578125" style="72" bestFit="1" customWidth="1"/>
    <col min="14" max="14" width="11.5703125" style="72" bestFit="1" customWidth="1"/>
    <col min="15" max="15" width="12" style="72" bestFit="1" customWidth="1"/>
    <col min="16" max="16" width="12.140625" style="72" bestFit="1" customWidth="1"/>
    <col min="17" max="17" width="10.42578125" style="70" customWidth="1"/>
    <col min="18" max="19" width="4.42578125" style="53"/>
    <col min="20" max="20" width="5" style="53" bestFit="1" customWidth="1"/>
    <col min="21" max="16384" width="4.42578125" style="53"/>
  </cols>
  <sheetData>
    <row r="1" spans="1:17" ht="18.75" x14ac:dyDescent="0.2">
      <c r="A1" s="416" t="s">
        <v>732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1:17" x14ac:dyDescent="0.2">
      <c r="B2" s="69" t="s">
        <v>128</v>
      </c>
      <c r="K2" s="72" t="s">
        <v>136</v>
      </c>
      <c r="N2" s="73" t="s">
        <v>135</v>
      </c>
    </row>
    <row r="3" spans="1:17" ht="35.1" customHeight="1" x14ac:dyDescent="0.2">
      <c r="A3" s="417" t="s">
        <v>114</v>
      </c>
      <c r="B3" s="417" t="s">
        <v>97</v>
      </c>
      <c r="C3" s="420" t="s">
        <v>731</v>
      </c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2"/>
      <c r="Q3" s="415" t="s">
        <v>146</v>
      </c>
    </row>
    <row r="4" spans="1:17" ht="24.95" customHeight="1" x14ac:dyDescent="0.2">
      <c r="A4" s="417"/>
      <c r="B4" s="417"/>
      <c r="C4" s="420" t="s">
        <v>129</v>
      </c>
      <c r="D4" s="422"/>
      <c r="E4" s="420" t="s">
        <v>130</v>
      </c>
      <c r="F4" s="422"/>
      <c r="G4" s="420" t="s">
        <v>131</v>
      </c>
      <c r="H4" s="422"/>
      <c r="I4" s="420" t="s">
        <v>132</v>
      </c>
      <c r="J4" s="422"/>
      <c r="K4" s="420" t="s">
        <v>133</v>
      </c>
      <c r="L4" s="422"/>
      <c r="M4" s="420" t="s">
        <v>125</v>
      </c>
      <c r="N4" s="422"/>
      <c r="O4" s="420" t="s">
        <v>134</v>
      </c>
      <c r="P4" s="422"/>
      <c r="Q4" s="415"/>
    </row>
    <row r="5" spans="1:17" ht="15" customHeight="1" x14ac:dyDescent="0.2">
      <c r="A5" s="417"/>
      <c r="B5" s="417"/>
      <c r="C5" s="225" t="s">
        <v>212</v>
      </c>
      <c r="D5" s="225" t="s">
        <v>211</v>
      </c>
      <c r="E5" s="225" t="s">
        <v>212</v>
      </c>
      <c r="F5" s="225" t="s">
        <v>211</v>
      </c>
      <c r="G5" s="225" t="s">
        <v>212</v>
      </c>
      <c r="H5" s="225" t="s">
        <v>211</v>
      </c>
      <c r="I5" s="225" t="s">
        <v>212</v>
      </c>
      <c r="J5" s="225" t="s">
        <v>211</v>
      </c>
      <c r="K5" s="225" t="s">
        <v>212</v>
      </c>
      <c r="L5" s="225" t="s">
        <v>211</v>
      </c>
      <c r="M5" s="225" t="s">
        <v>212</v>
      </c>
      <c r="N5" s="225" t="s">
        <v>211</v>
      </c>
      <c r="O5" s="225" t="s">
        <v>212</v>
      </c>
      <c r="P5" s="225" t="s">
        <v>211</v>
      </c>
      <c r="Q5" s="415"/>
    </row>
    <row r="6" spans="1:17" ht="15" customHeight="1" x14ac:dyDescent="0.2">
      <c r="A6" s="51">
        <v>1</v>
      </c>
      <c r="B6" s="52" t="s">
        <v>52</v>
      </c>
      <c r="C6" s="65">
        <v>0</v>
      </c>
      <c r="D6" s="65">
        <v>0</v>
      </c>
      <c r="E6" s="65">
        <v>3065</v>
      </c>
      <c r="F6" s="65">
        <v>7998</v>
      </c>
      <c r="G6" s="65">
        <v>20261</v>
      </c>
      <c r="H6" s="65">
        <v>47823</v>
      </c>
      <c r="I6" s="65">
        <v>2</v>
      </c>
      <c r="J6" s="65">
        <v>20</v>
      </c>
      <c r="K6" s="65">
        <v>0</v>
      </c>
      <c r="L6" s="65">
        <v>0</v>
      </c>
      <c r="M6" s="65">
        <v>493</v>
      </c>
      <c r="N6" s="65">
        <v>127</v>
      </c>
      <c r="O6" s="65">
        <f>M6+K6+I6+G6+E6+C6+MSMEoutstanding_5!M6+OutstandingAgri_4!K6</f>
        <v>160275</v>
      </c>
      <c r="P6" s="65">
        <f>N6+L6+J6+H6+F6+D6+MSMEoutstanding_5!N6+OutstandingAgri_4!L6</f>
        <v>465625</v>
      </c>
      <c r="Q6" s="66">
        <f>P6*100/'CD Ratio_3'!F6</f>
        <v>57.538199185660709</v>
      </c>
    </row>
    <row r="7" spans="1:17" x14ac:dyDescent="0.2">
      <c r="A7" s="51">
        <v>2</v>
      </c>
      <c r="B7" s="52" t="s">
        <v>53</v>
      </c>
      <c r="C7" s="65">
        <v>0</v>
      </c>
      <c r="D7" s="65">
        <v>0</v>
      </c>
      <c r="E7" s="65">
        <v>156</v>
      </c>
      <c r="F7" s="65">
        <v>578</v>
      </c>
      <c r="G7" s="65">
        <v>1337</v>
      </c>
      <c r="H7" s="65">
        <v>12187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f>M7+K7+I7+G7+E7+C7+MSMEoutstanding_5!M7+OutstandingAgri_4!K7</f>
        <v>7583</v>
      </c>
      <c r="P7" s="65">
        <f>N7+L7+J7+H7+F7+D7+MSMEoutstanding_5!N7+OutstandingAgri_4!L7</f>
        <v>51206</v>
      </c>
      <c r="Q7" s="66">
        <f>P7*100/'CD Ratio_3'!F7</f>
        <v>53.360705279173004</v>
      </c>
    </row>
    <row r="8" spans="1:17" x14ac:dyDescent="0.2">
      <c r="A8" s="51">
        <v>3</v>
      </c>
      <c r="B8" s="52" t="s">
        <v>54</v>
      </c>
      <c r="C8" s="65">
        <v>0</v>
      </c>
      <c r="D8" s="65">
        <v>0</v>
      </c>
      <c r="E8" s="65">
        <v>2825</v>
      </c>
      <c r="F8" s="65">
        <v>7295</v>
      </c>
      <c r="G8" s="65">
        <v>16485</v>
      </c>
      <c r="H8" s="65">
        <v>145451</v>
      </c>
      <c r="I8" s="65">
        <v>319</v>
      </c>
      <c r="J8" s="65">
        <v>501</v>
      </c>
      <c r="K8" s="65">
        <v>0</v>
      </c>
      <c r="L8" s="65">
        <v>0</v>
      </c>
      <c r="M8" s="65">
        <v>9832</v>
      </c>
      <c r="N8" s="65">
        <v>43551</v>
      </c>
      <c r="O8" s="65">
        <f>M8+K8+I8+G8+E8+C8+MSMEoutstanding_5!M8+OutstandingAgri_4!K8</f>
        <v>93061</v>
      </c>
      <c r="P8" s="65">
        <f>N8+L8+J8+H8+F8+D8+MSMEoutstanding_5!N8+OutstandingAgri_4!L8</f>
        <v>707506</v>
      </c>
      <c r="Q8" s="66">
        <f>P8*100/'CD Ratio_3'!F8</f>
        <v>74.623972201935928</v>
      </c>
    </row>
    <row r="9" spans="1:17" x14ac:dyDescent="0.2">
      <c r="A9" s="51">
        <v>4</v>
      </c>
      <c r="B9" s="52" t="s">
        <v>55</v>
      </c>
      <c r="C9" s="65">
        <v>0</v>
      </c>
      <c r="D9" s="65">
        <v>0</v>
      </c>
      <c r="E9" s="65">
        <v>10029</v>
      </c>
      <c r="F9" s="65">
        <v>22593</v>
      </c>
      <c r="G9" s="65">
        <v>73284</v>
      </c>
      <c r="H9" s="65">
        <v>111452</v>
      </c>
      <c r="I9" s="65">
        <v>0</v>
      </c>
      <c r="J9" s="65">
        <v>0</v>
      </c>
      <c r="K9" s="65">
        <v>1</v>
      </c>
      <c r="L9" s="65">
        <v>5</v>
      </c>
      <c r="M9" s="65">
        <v>5</v>
      </c>
      <c r="N9" s="65">
        <v>8</v>
      </c>
      <c r="O9" s="65">
        <f>M9+K9+I9+G9+E9+C9+MSMEoutstanding_5!M9+OutstandingAgri_4!K9</f>
        <v>599289</v>
      </c>
      <c r="P9" s="65">
        <f>N9+L9+J9+H9+F9+D9+MSMEoutstanding_5!N9+OutstandingAgri_4!L9</f>
        <v>1438714</v>
      </c>
      <c r="Q9" s="66">
        <f>P9*100/'CD Ratio_3'!F9</f>
        <v>72.448308003277191</v>
      </c>
    </row>
    <row r="10" spans="1:17" ht="15" customHeight="1" x14ac:dyDescent="0.2">
      <c r="A10" s="51">
        <v>5</v>
      </c>
      <c r="B10" s="52" t="s">
        <v>56</v>
      </c>
      <c r="C10" s="65">
        <v>0</v>
      </c>
      <c r="D10" s="65">
        <v>0</v>
      </c>
      <c r="E10" s="65">
        <v>1252</v>
      </c>
      <c r="F10" s="65">
        <v>2550</v>
      </c>
      <c r="G10" s="65">
        <v>19597</v>
      </c>
      <c r="H10" s="65">
        <v>33268</v>
      </c>
      <c r="I10" s="65">
        <v>8</v>
      </c>
      <c r="J10" s="65">
        <v>234</v>
      </c>
      <c r="K10" s="65">
        <v>1</v>
      </c>
      <c r="L10" s="65">
        <v>10</v>
      </c>
      <c r="M10" s="65">
        <v>9926</v>
      </c>
      <c r="N10" s="65">
        <v>7509</v>
      </c>
      <c r="O10" s="65">
        <f>M10+K10+I10+G10+E10+C10+MSMEoutstanding_5!M10+OutstandingAgri_4!K10</f>
        <v>100017</v>
      </c>
      <c r="P10" s="65">
        <f>N10+L10+J10+H10+F10+D10+MSMEoutstanding_5!N10+OutstandingAgri_4!L10</f>
        <v>252062</v>
      </c>
      <c r="Q10" s="66">
        <f>P10*100/'CD Ratio_3'!F10</f>
        <v>78.348983734151446</v>
      </c>
    </row>
    <row r="11" spans="1:17" x14ac:dyDescent="0.2">
      <c r="A11" s="51">
        <v>6</v>
      </c>
      <c r="B11" s="52" t="s">
        <v>57</v>
      </c>
      <c r="C11" s="65">
        <v>0</v>
      </c>
      <c r="D11" s="65">
        <v>0</v>
      </c>
      <c r="E11" s="65">
        <v>2600</v>
      </c>
      <c r="F11" s="65">
        <v>7690</v>
      </c>
      <c r="G11" s="65">
        <v>8385</v>
      </c>
      <c r="H11" s="65">
        <v>67614</v>
      </c>
      <c r="I11" s="65">
        <v>2</v>
      </c>
      <c r="J11" s="65">
        <v>25.3</v>
      </c>
      <c r="K11" s="65">
        <v>0</v>
      </c>
      <c r="L11" s="65">
        <v>0</v>
      </c>
      <c r="M11" s="65">
        <v>60</v>
      </c>
      <c r="N11" s="65">
        <v>56.7</v>
      </c>
      <c r="O11" s="65">
        <f>M11+K11+I11+G11+E11+C11+MSMEoutstanding_5!M11+OutstandingAgri_4!K11</f>
        <v>88532</v>
      </c>
      <c r="P11" s="65">
        <f>N11+L11+J11+H11+F11+D11+MSMEoutstanding_5!N11+OutstandingAgri_4!L11</f>
        <v>340115</v>
      </c>
      <c r="Q11" s="66">
        <f>P11*100/'CD Ratio_3'!F11</f>
        <v>69.113924595949285</v>
      </c>
    </row>
    <row r="12" spans="1:17" ht="15" customHeight="1" x14ac:dyDescent="0.2">
      <c r="A12" s="51">
        <v>7</v>
      </c>
      <c r="B12" s="52" t="s">
        <v>58</v>
      </c>
      <c r="C12" s="65">
        <v>0</v>
      </c>
      <c r="D12" s="65">
        <v>0</v>
      </c>
      <c r="E12" s="65">
        <v>11027</v>
      </c>
      <c r="F12" s="65">
        <v>24787</v>
      </c>
      <c r="G12" s="65">
        <v>101041</v>
      </c>
      <c r="H12" s="65">
        <v>151896</v>
      </c>
      <c r="I12" s="65">
        <v>3</v>
      </c>
      <c r="J12" s="65">
        <v>54</v>
      </c>
      <c r="K12" s="65">
        <v>1</v>
      </c>
      <c r="L12" s="65">
        <v>81</v>
      </c>
      <c r="M12" s="65">
        <v>28</v>
      </c>
      <c r="N12" s="65">
        <v>352</v>
      </c>
      <c r="O12" s="65">
        <f>M12+K12+I12+G12+E12+C12+MSMEoutstanding_5!M12+OutstandingAgri_4!K12</f>
        <v>512617</v>
      </c>
      <c r="P12" s="65">
        <f>N12+L12+J12+H12+F12+D12+MSMEoutstanding_5!N12+OutstandingAgri_4!L12</f>
        <v>1037696</v>
      </c>
      <c r="Q12" s="66">
        <f>P12*100/'CD Ratio_3'!F12</f>
        <v>76.048761683647072</v>
      </c>
    </row>
    <row r="13" spans="1:17" x14ac:dyDescent="0.2">
      <c r="A13" s="51">
        <v>8</v>
      </c>
      <c r="B13" s="52" t="s">
        <v>45</v>
      </c>
      <c r="C13" s="65">
        <v>0</v>
      </c>
      <c r="D13" s="65">
        <v>0</v>
      </c>
      <c r="E13" s="65">
        <v>457</v>
      </c>
      <c r="F13" s="65">
        <v>1316</v>
      </c>
      <c r="G13" s="65">
        <v>1338</v>
      </c>
      <c r="H13" s="65">
        <v>10422.4</v>
      </c>
      <c r="I13" s="65">
        <v>0</v>
      </c>
      <c r="J13" s="65">
        <v>0</v>
      </c>
      <c r="K13" s="65">
        <v>0</v>
      </c>
      <c r="L13" s="65">
        <v>0</v>
      </c>
      <c r="M13" s="65">
        <v>300</v>
      </c>
      <c r="N13" s="65">
        <v>190302.78</v>
      </c>
      <c r="O13" s="65">
        <f>M13+K13+I13+G13+E13+C13+MSMEoutstanding_5!M13+OutstandingAgri_4!K13</f>
        <v>22350</v>
      </c>
      <c r="P13" s="65">
        <f>N13+L13+J13+H13+F13+D13+MSMEoutstanding_5!N13+OutstandingAgri_4!L13</f>
        <v>289674.51</v>
      </c>
      <c r="Q13" s="66">
        <f>P13*100/'CD Ratio_3'!F13</f>
        <v>88.807359672331174</v>
      </c>
    </row>
    <row r="14" spans="1:17" x14ac:dyDescent="0.2">
      <c r="A14" s="51">
        <v>9</v>
      </c>
      <c r="B14" s="52" t="s">
        <v>46</v>
      </c>
      <c r="C14" s="65">
        <v>0</v>
      </c>
      <c r="D14" s="65">
        <v>0</v>
      </c>
      <c r="E14" s="65">
        <v>673</v>
      </c>
      <c r="F14" s="65">
        <v>1669</v>
      </c>
      <c r="G14" s="65">
        <v>2536</v>
      </c>
      <c r="H14" s="65">
        <v>15692</v>
      </c>
      <c r="I14" s="65">
        <v>16</v>
      </c>
      <c r="J14" s="65">
        <v>19</v>
      </c>
      <c r="K14" s="65">
        <v>4</v>
      </c>
      <c r="L14" s="65">
        <v>277</v>
      </c>
      <c r="M14" s="65">
        <v>583</v>
      </c>
      <c r="N14" s="65">
        <v>32</v>
      </c>
      <c r="O14" s="65">
        <f>M14+K14+I14+G14+E14+C14+MSMEoutstanding_5!M14+OutstandingAgri_4!K14</f>
        <v>25497</v>
      </c>
      <c r="P14" s="65">
        <f>N14+L14+J14+H14+F14+D14+MSMEoutstanding_5!N14+OutstandingAgri_4!L14</f>
        <v>71536</v>
      </c>
      <c r="Q14" s="66">
        <f>P14*100/'CD Ratio_3'!F14</f>
        <v>42.490902019315726</v>
      </c>
    </row>
    <row r="15" spans="1:17" x14ac:dyDescent="0.2">
      <c r="A15" s="51">
        <v>10</v>
      </c>
      <c r="B15" s="52" t="s">
        <v>78</v>
      </c>
      <c r="C15" s="65">
        <v>0</v>
      </c>
      <c r="D15" s="65">
        <v>0</v>
      </c>
      <c r="E15" s="65">
        <v>571</v>
      </c>
      <c r="F15" s="65">
        <v>2000</v>
      </c>
      <c r="G15" s="65">
        <v>5481</v>
      </c>
      <c r="H15" s="65">
        <v>40147</v>
      </c>
      <c r="I15" s="65">
        <v>6</v>
      </c>
      <c r="J15" s="65">
        <v>40</v>
      </c>
      <c r="K15" s="65">
        <v>0</v>
      </c>
      <c r="L15" s="65">
        <v>0</v>
      </c>
      <c r="M15" s="65">
        <v>15</v>
      </c>
      <c r="N15" s="65">
        <v>1</v>
      </c>
      <c r="O15" s="65">
        <f>M15+K15+I15+G15+E15+C15+MSMEoutstanding_5!M15+OutstandingAgri_4!K15</f>
        <v>57842</v>
      </c>
      <c r="P15" s="65">
        <f>N15+L15+J15+H15+F15+D15+MSMEoutstanding_5!N15+OutstandingAgri_4!L15</f>
        <v>220847</v>
      </c>
      <c r="Q15" s="66">
        <f>P15*100/'CD Ratio_3'!F15</f>
        <v>50.33136882215932</v>
      </c>
    </row>
    <row r="16" spans="1:17" x14ac:dyDescent="0.2">
      <c r="A16" s="51">
        <v>11</v>
      </c>
      <c r="B16" s="52" t="s">
        <v>59</v>
      </c>
      <c r="C16" s="65">
        <v>0</v>
      </c>
      <c r="D16" s="65">
        <v>0</v>
      </c>
      <c r="E16" s="65">
        <v>201</v>
      </c>
      <c r="F16" s="65">
        <v>784</v>
      </c>
      <c r="G16" s="65">
        <v>708</v>
      </c>
      <c r="H16" s="65">
        <v>5446</v>
      </c>
      <c r="I16" s="65">
        <v>0</v>
      </c>
      <c r="J16" s="65">
        <v>0</v>
      </c>
      <c r="K16" s="65">
        <v>1</v>
      </c>
      <c r="L16" s="65">
        <v>44</v>
      </c>
      <c r="M16" s="65">
        <v>498</v>
      </c>
      <c r="N16" s="65">
        <v>3612</v>
      </c>
      <c r="O16" s="65">
        <f>M16+K16+I16+G16+E16+C16+MSMEoutstanding_5!M16+OutstandingAgri_4!K16</f>
        <v>9628</v>
      </c>
      <c r="P16" s="65">
        <f>N16+L16+J16+H16+F16+D16+MSMEoutstanding_5!N16+OutstandingAgri_4!L16</f>
        <v>25321.14</v>
      </c>
      <c r="Q16" s="66">
        <f>P16*100/'CD Ratio_3'!F16</f>
        <v>55.994354820162727</v>
      </c>
    </row>
    <row r="17" spans="1:17" ht="15" customHeight="1" x14ac:dyDescent="0.2">
      <c r="A17" s="51">
        <v>12</v>
      </c>
      <c r="B17" s="52" t="s">
        <v>60</v>
      </c>
      <c r="C17" s="65">
        <v>0</v>
      </c>
      <c r="D17" s="65">
        <v>0</v>
      </c>
      <c r="E17" s="65">
        <v>333</v>
      </c>
      <c r="F17" s="65">
        <v>1001</v>
      </c>
      <c r="G17" s="65">
        <v>8058</v>
      </c>
      <c r="H17" s="65">
        <v>14015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f>M17+K17+I17+G17+E17+C17+MSMEoutstanding_5!M17+OutstandingAgri_4!K17</f>
        <v>16449</v>
      </c>
      <c r="P17" s="65">
        <f>N17+L17+J17+H17+F17+D17+MSMEoutstanding_5!N17+OutstandingAgri_4!L17</f>
        <v>64153</v>
      </c>
      <c r="Q17" s="66">
        <f>P17*100/'CD Ratio_3'!F17</f>
        <v>50.955115527279368</v>
      </c>
    </row>
    <row r="18" spans="1:17" ht="15" customHeight="1" x14ac:dyDescent="0.2">
      <c r="A18" s="51">
        <v>13</v>
      </c>
      <c r="B18" s="52" t="s">
        <v>190</v>
      </c>
      <c r="C18" s="65">
        <v>0</v>
      </c>
      <c r="D18" s="65">
        <v>0</v>
      </c>
      <c r="E18" s="65">
        <v>1664</v>
      </c>
      <c r="F18" s="65">
        <v>3428</v>
      </c>
      <c r="G18" s="65">
        <v>6799</v>
      </c>
      <c r="H18" s="65">
        <v>22178</v>
      </c>
      <c r="I18" s="65">
        <v>9</v>
      </c>
      <c r="J18" s="65">
        <v>16</v>
      </c>
      <c r="K18" s="65">
        <v>5</v>
      </c>
      <c r="L18" s="65">
        <v>8</v>
      </c>
      <c r="M18" s="65">
        <v>160</v>
      </c>
      <c r="N18" s="65">
        <v>66</v>
      </c>
      <c r="O18" s="65">
        <f>M18+K18+I18+G18+E18+C18+MSMEoutstanding_5!M18+OutstandingAgri_4!K18</f>
        <v>28612</v>
      </c>
      <c r="P18" s="65">
        <f>N18+L18+J18+H18+F18+D18+MSMEoutstanding_5!N18+OutstandingAgri_4!L18</f>
        <v>126562</v>
      </c>
      <c r="Q18" s="66">
        <f>P18*100/'CD Ratio_3'!F18</f>
        <v>52.923589012340003</v>
      </c>
    </row>
    <row r="19" spans="1:17" ht="15" customHeight="1" x14ac:dyDescent="0.2">
      <c r="A19" s="51">
        <v>14</v>
      </c>
      <c r="B19" s="52" t="s">
        <v>191</v>
      </c>
      <c r="C19" s="65">
        <v>0</v>
      </c>
      <c r="D19" s="65">
        <v>0</v>
      </c>
      <c r="E19" s="65">
        <v>181</v>
      </c>
      <c r="F19" s="65">
        <v>441.49</v>
      </c>
      <c r="G19" s="65">
        <v>1379</v>
      </c>
      <c r="H19" s="65">
        <v>10145.39</v>
      </c>
      <c r="I19" s="65">
        <v>18</v>
      </c>
      <c r="J19" s="65">
        <v>330</v>
      </c>
      <c r="K19" s="65">
        <v>0</v>
      </c>
      <c r="L19" s="65">
        <v>0</v>
      </c>
      <c r="M19" s="65">
        <v>466</v>
      </c>
      <c r="N19" s="65">
        <v>884</v>
      </c>
      <c r="O19" s="65">
        <f>M19+K19+I19+G19+E19+C19+MSMEoutstanding_5!M19+OutstandingAgri_4!K19</f>
        <v>14385</v>
      </c>
      <c r="P19" s="65">
        <f>N19+L19+J19+H19+F19+D19+MSMEoutstanding_5!N19+OutstandingAgri_4!L19</f>
        <v>58882</v>
      </c>
      <c r="Q19" s="66">
        <f>P19*100/'CD Ratio_3'!F19</f>
        <v>85.25221520820061</v>
      </c>
    </row>
    <row r="20" spans="1:17" ht="15" customHeight="1" x14ac:dyDescent="0.2">
      <c r="A20" s="51">
        <v>15</v>
      </c>
      <c r="B20" s="52" t="s">
        <v>61</v>
      </c>
      <c r="C20" s="65">
        <v>8</v>
      </c>
      <c r="D20" s="65">
        <v>2817.92</v>
      </c>
      <c r="E20" s="65">
        <v>7450</v>
      </c>
      <c r="F20" s="65">
        <v>18998.02</v>
      </c>
      <c r="G20" s="65">
        <v>46398</v>
      </c>
      <c r="H20" s="65">
        <v>105275.68</v>
      </c>
      <c r="I20" s="65">
        <v>2</v>
      </c>
      <c r="J20" s="65">
        <v>16</v>
      </c>
      <c r="K20" s="65">
        <v>0</v>
      </c>
      <c r="L20" s="65">
        <v>0</v>
      </c>
      <c r="M20" s="65">
        <v>2984</v>
      </c>
      <c r="N20" s="65">
        <v>327.27</v>
      </c>
      <c r="O20" s="65">
        <f>M20+K20+I20+G20+E20+C20+MSMEoutstanding_5!M20+OutstandingAgri_4!K20</f>
        <v>306834</v>
      </c>
      <c r="P20" s="65">
        <f>N20+L20+J20+H20+F20+D20+MSMEoutstanding_5!N20+OutstandingAgri_4!L20</f>
        <v>869638.46</v>
      </c>
      <c r="Q20" s="66">
        <f>P20*100/'CD Ratio_3'!F20</f>
        <v>52.595121518659795</v>
      </c>
    </row>
    <row r="21" spans="1:17" ht="15" customHeight="1" x14ac:dyDescent="0.2">
      <c r="A21" s="51">
        <v>16</v>
      </c>
      <c r="B21" s="52" t="s">
        <v>67</v>
      </c>
      <c r="C21" s="65">
        <v>26</v>
      </c>
      <c r="D21" s="65">
        <v>13737</v>
      </c>
      <c r="E21" s="65">
        <v>23570</v>
      </c>
      <c r="F21" s="65">
        <v>55973</v>
      </c>
      <c r="G21" s="65">
        <v>237395</v>
      </c>
      <c r="H21" s="65">
        <v>802663</v>
      </c>
      <c r="I21" s="65">
        <v>178</v>
      </c>
      <c r="J21" s="65">
        <v>5032</v>
      </c>
      <c r="K21" s="65">
        <v>18</v>
      </c>
      <c r="L21" s="65">
        <v>1740</v>
      </c>
      <c r="M21" s="65">
        <v>0</v>
      </c>
      <c r="N21" s="65">
        <v>0</v>
      </c>
      <c r="O21" s="65">
        <f>M21+K21+I21+G21+E21+C21+MSMEoutstanding_5!M21+OutstandingAgri_4!K21</f>
        <v>1051775</v>
      </c>
      <c r="P21" s="65">
        <f>N21+L21+J21+H21+F21+D21+MSMEoutstanding_5!N21+OutstandingAgri_4!L21</f>
        <v>3492757</v>
      </c>
      <c r="Q21" s="66">
        <f>P21*100/'CD Ratio_3'!F21</f>
        <v>52.543521036922925</v>
      </c>
    </row>
    <row r="22" spans="1:17" x14ac:dyDescent="0.2">
      <c r="A22" s="51">
        <v>17</v>
      </c>
      <c r="B22" s="52" t="s">
        <v>62</v>
      </c>
      <c r="C22" s="65">
        <v>0</v>
      </c>
      <c r="D22" s="65">
        <v>0</v>
      </c>
      <c r="E22" s="65">
        <v>933</v>
      </c>
      <c r="F22" s="65">
        <v>2134</v>
      </c>
      <c r="G22" s="65">
        <v>7800</v>
      </c>
      <c r="H22" s="65">
        <v>17291</v>
      </c>
      <c r="I22" s="65">
        <v>0</v>
      </c>
      <c r="J22" s="65">
        <v>0</v>
      </c>
      <c r="K22" s="65">
        <v>0</v>
      </c>
      <c r="L22" s="65">
        <v>0</v>
      </c>
      <c r="M22" s="65">
        <v>500</v>
      </c>
      <c r="N22" s="65">
        <v>189</v>
      </c>
      <c r="O22" s="65">
        <f>M22+K22+I22+G22+E22+C22+MSMEoutstanding_5!M22+OutstandingAgri_4!K22</f>
        <v>35666</v>
      </c>
      <c r="P22" s="65">
        <f>N22+L22+J22+H22+F22+D22+MSMEoutstanding_5!N22+OutstandingAgri_4!L22</f>
        <v>84993</v>
      </c>
      <c r="Q22" s="66">
        <f>P22*100/'CD Ratio_3'!F22</f>
        <v>50.847427207408778</v>
      </c>
    </row>
    <row r="23" spans="1:17" x14ac:dyDescent="0.2">
      <c r="A23" s="51">
        <v>18</v>
      </c>
      <c r="B23" s="52" t="s">
        <v>192</v>
      </c>
      <c r="C23" s="65">
        <v>0</v>
      </c>
      <c r="D23" s="65">
        <v>0</v>
      </c>
      <c r="E23" s="65">
        <v>2643</v>
      </c>
      <c r="F23" s="65">
        <v>6532</v>
      </c>
      <c r="G23" s="65">
        <v>5271</v>
      </c>
      <c r="H23" s="65">
        <v>1020</v>
      </c>
      <c r="I23" s="65">
        <v>0</v>
      </c>
      <c r="J23" s="65">
        <v>0</v>
      </c>
      <c r="K23" s="65">
        <v>0</v>
      </c>
      <c r="L23" s="65">
        <v>0</v>
      </c>
      <c r="M23" s="65">
        <v>6000</v>
      </c>
      <c r="N23" s="65">
        <v>18204</v>
      </c>
      <c r="O23" s="65">
        <f>M23+K23+I23+G23+E23+C23+MSMEoutstanding_5!M23+OutstandingAgri_4!K23</f>
        <v>146411</v>
      </c>
      <c r="P23" s="65">
        <f>N23+L23+J23+H23+F23+D23+MSMEoutstanding_5!N23+OutstandingAgri_4!L23</f>
        <v>328255</v>
      </c>
      <c r="Q23" s="66">
        <f>P23*100/'CD Ratio_3'!F23</f>
        <v>68.657887278078647</v>
      </c>
    </row>
    <row r="24" spans="1:17" ht="15" customHeight="1" x14ac:dyDescent="0.2">
      <c r="A24" s="51">
        <v>19</v>
      </c>
      <c r="B24" s="52" t="s">
        <v>63</v>
      </c>
      <c r="C24" s="65">
        <v>0</v>
      </c>
      <c r="D24" s="65">
        <v>0</v>
      </c>
      <c r="E24" s="65">
        <v>3689</v>
      </c>
      <c r="F24" s="65">
        <v>8842</v>
      </c>
      <c r="G24" s="65">
        <v>35154</v>
      </c>
      <c r="H24" s="65">
        <v>78967</v>
      </c>
      <c r="I24" s="65">
        <v>213</v>
      </c>
      <c r="J24" s="65">
        <v>3087</v>
      </c>
      <c r="K24" s="65">
        <v>4</v>
      </c>
      <c r="L24" s="65">
        <v>765</v>
      </c>
      <c r="M24" s="65">
        <v>462</v>
      </c>
      <c r="N24" s="65">
        <v>8</v>
      </c>
      <c r="O24" s="65">
        <f>M24+K24+I24+G24+E24+C24+MSMEoutstanding_5!M24+OutstandingAgri_4!K24</f>
        <v>219493</v>
      </c>
      <c r="P24" s="65">
        <f>N24+L24+J24+H24+F24+D24+MSMEoutstanding_5!N24+OutstandingAgri_4!L24</f>
        <v>633831</v>
      </c>
      <c r="Q24" s="66">
        <f>P24*100/'CD Ratio_3'!F24</f>
        <v>60.844952794190348</v>
      </c>
    </row>
    <row r="25" spans="1:17" ht="15" customHeight="1" x14ac:dyDescent="0.2">
      <c r="A25" s="51">
        <v>20</v>
      </c>
      <c r="B25" s="52" t="s">
        <v>64</v>
      </c>
      <c r="C25" s="65">
        <v>0</v>
      </c>
      <c r="D25" s="65">
        <v>0</v>
      </c>
      <c r="E25" s="65">
        <v>90</v>
      </c>
      <c r="F25" s="65">
        <v>232.81</v>
      </c>
      <c r="G25" s="65">
        <v>599</v>
      </c>
      <c r="H25" s="65">
        <v>5667.46</v>
      </c>
      <c r="I25" s="65">
        <v>0</v>
      </c>
      <c r="J25" s="65">
        <v>0</v>
      </c>
      <c r="K25" s="65">
        <v>0</v>
      </c>
      <c r="L25" s="65">
        <v>0</v>
      </c>
      <c r="M25" s="65">
        <v>19</v>
      </c>
      <c r="N25" s="65">
        <v>17.46</v>
      </c>
      <c r="O25" s="65">
        <f>M25+K25+I25+G25+E25+C25+MSMEoutstanding_5!M25+OutstandingAgri_4!K25</f>
        <v>2611</v>
      </c>
      <c r="P25" s="65">
        <f>N25+L25+J25+H25+F25+D25+MSMEoutstanding_5!N25+OutstandingAgri_4!L25</f>
        <v>13704.050000000001</v>
      </c>
      <c r="Q25" s="66">
        <f>P25*100/'CD Ratio_3'!F25</f>
        <v>37.776139151528518</v>
      </c>
    </row>
    <row r="26" spans="1:17" x14ac:dyDescent="0.2">
      <c r="A26" s="51">
        <v>21</v>
      </c>
      <c r="B26" s="52" t="s">
        <v>47</v>
      </c>
      <c r="C26" s="65">
        <v>0</v>
      </c>
      <c r="D26" s="65">
        <v>0</v>
      </c>
      <c r="E26" s="65">
        <v>521</v>
      </c>
      <c r="F26" s="65">
        <v>1357</v>
      </c>
      <c r="G26" s="65">
        <v>2355</v>
      </c>
      <c r="H26" s="65">
        <v>19606</v>
      </c>
      <c r="I26" s="65">
        <v>0</v>
      </c>
      <c r="J26" s="65">
        <v>0</v>
      </c>
      <c r="K26" s="65">
        <v>0</v>
      </c>
      <c r="L26" s="65">
        <v>0</v>
      </c>
      <c r="M26" s="65">
        <v>176</v>
      </c>
      <c r="N26" s="65">
        <v>252</v>
      </c>
      <c r="O26" s="65">
        <f>M26+K26+I26+G26+E26+C26+MSMEoutstanding_5!M26+OutstandingAgri_4!K26</f>
        <v>23281</v>
      </c>
      <c r="P26" s="65">
        <f>N26+L26+J26+H26+F26+D26+MSMEoutstanding_5!N26+OutstandingAgri_4!L26</f>
        <v>80397</v>
      </c>
      <c r="Q26" s="66">
        <f>P26*100/'CD Ratio_3'!F26</f>
        <v>76.862846325933575</v>
      </c>
    </row>
    <row r="27" spans="1:17" ht="15" customHeight="1" x14ac:dyDescent="0.2">
      <c r="A27" s="224"/>
      <c r="B27" s="165" t="s">
        <v>307</v>
      </c>
      <c r="C27" s="68">
        <f t="shared" ref="C27:P27" si="0">SUM(C6:C26)</f>
        <v>34</v>
      </c>
      <c r="D27" s="68">
        <f t="shared" si="0"/>
        <v>16554.919999999998</v>
      </c>
      <c r="E27" s="68">
        <f t="shared" si="0"/>
        <v>73930</v>
      </c>
      <c r="F27" s="68">
        <f t="shared" si="0"/>
        <v>178199.32</v>
      </c>
      <c r="G27" s="68">
        <f t="shared" si="0"/>
        <v>601661</v>
      </c>
      <c r="H27" s="68">
        <f t="shared" si="0"/>
        <v>1718226.93</v>
      </c>
      <c r="I27" s="68">
        <f t="shared" si="0"/>
        <v>776</v>
      </c>
      <c r="J27" s="68">
        <f t="shared" si="0"/>
        <v>9374.2999999999993</v>
      </c>
      <c r="K27" s="68">
        <f t="shared" si="0"/>
        <v>35</v>
      </c>
      <c r="L27" s="68">
        <f t="shared" si="0"/>
        <v>2930</v>
      </c>
      <c r="M27" s="68">
        <f t="shared" si="0"/>
        <v>32507</v>
      </c>
      <c r="N27" s="68">
        <f t="shared" si="0"/>
        <v>265499.21000000002</v>
      </c>
      <c r="O27" s="68">
        <f t="shared" si="0"/>
        <v>3522208</v>
      </c>
      <c r="P27" s="68">
        <f t="shared" si="0"/>
        <v>10653475.16</v>
      </c>
      <c r="Q27" s="63">
        <f>P27*100/'CD Ratio_3'!F27</f>
        <v>60.67310703123816</v>
      </c>
    </row>
    <row r="28" spans="1:17" x14ac:dyDescent="0.2">
      <c r="A28" s="51">
        <v>22</v>
      </c>
      <c r="B28" s="52" t="s">
        <v>44</v>
      </c>
      <c r="C28" s="65">
        <v>0</v>
      </c>
      <c r="D28" s="65">
        <v>0</v>
      </c>
      <c r="E28" s="65">
        <v>678</v>
      </c>
      <c r="F28" s="65">
        <v>3217.24</v>
      </c>
      <c r="G28" s="65">
        <v>7041</v>
      </c>
      <c r="H28" s="65">
        <v>67787.94</v>
      </c>
      <c r="I28" s="65">
        <v>0</v>
      </c>
      <c r="J28" s="65">
        <v>0</v>
      </c>
      <c r="K28" s="65">
        <v>0</v>
      </c>
      <c r="L28" s="65">
        <v>0</v>
      </c>
      <c r="M28" s="65">
        <v>56696</v>
      </c>
      <c r="N28" s="65">
        <v>7507.66</v>
      </c>
      <c r="O28" s="65">
        <f>M28+K28+I28+G28+E28+C28+MSMEoutstanding_5!M28+OutstandingAgri_4!K28</f>
        <v>169007</v>
      </c>
      <c r="P28" s="65">
        <f>N28+L28+J28+H28+F28+D28+MSMEoutstanding_5!N28+OutstandingAgri_4!L28</f>
        <v>352769.72000000003</v>
      </c>
      <c r="Q28" s="66">
        <f>P28*100/'CD Ratio_3'!F28</f>
        <v>51.461274065863428</v>
      </c>
    </row>
    <row r="29" spans="1:17" x14ac:dyDescent="0.2">
      <c r="A29" s="51">
        <v>23</v>
      </c>
      <c r="B29" s="52" t="s">
        <v>193</v>
      </c>
      <c r="C29" s="65">
        <v>0</v>
      </c>
      <c r="D29" s="65">
        <v>0</v>
      </c>
      <c r="E29" s="65">
        <v>0</v>
      </c>
      <c r="F29" s="65">
        <v>0</v>
      </c>
      <c r="G29" s="65">
        <v>10</v>
      </c>
      <c r="H29" s="65">
        <v>80.28</v>
      </c>
      <c r="I29" s="65">
        <v>0</v>
      </c>
      <c r="J29" s="65">
        <v>0</v>
      </c>
      <c r="K29" s="65">
        <v>0</v>
      </c>
      <c r="L29" s="65">
        <v>0</v>
      </c>
      <c r="M29" s="65">
        <v>937</v>
      </c>
      <c r="N29" s="65">
        <v>49.51</v>
      </c>
      <c r="O29" s="65">
        <f>M29+K29+I29+G29+E29+C29+MSMEoutstanding_5!M29+OutstandingAgri_4!K29</f>
        <v>163702</v>
      </c>
      <c r="P29" s="65">
        <f>N29+L29+J29+H29+F29+D29+MSMEoutstanding_5!N29+OutstandingAgri_4!L29</f>
        <v>75944.450000000012</v>
      </c>
      <c r="Q29" s="66">
        <f>P29*100/'CD Ratio_3'!F29</f>
        <v>97.214582664227549</v>
      </c>
    </row>
    <row r="30" spans="1:17" ht="15" customHeight="1" x14ac:dyDescent="0.2">
      <c r="A30" s="51">
        <v>24</v>
      </c>
      <c r="B30" s="52" t="s">
        <v>194</v>
      </c>
      <c r="C30" s="65">
        <v>0</v>
      </c>
      <c r="D30" s="65">
        <v>0</v>
      </c>
      <c r="E30" s="65">
        <v>0</v>
      </c>
      <c r="F30" s="65">
        <v>0</v>
      </c>
      <c r="G30" s="65">
        <v>6</v>
      </c>
      <c r="H30" s="65">
        <v>43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f>M30+K30+I30+G30+E30+C30+MSMEoutstanding_5!M30+OutstandingAgri_4!K30</f>
        <v>167</v>
      </c>
      <c r="P30" s="65">
        <f>N30+L30+J30+H30+F30+D30+MSMEoutstanding_5!N30+OutstandingAgri_4!L30</f>
        <v>545.4</v>
      </c>
      <c r="Q30" s="66">
        <f>P30*100/'CD Ratio_3'!F30</f>
        <v>61.688458580283218</v>
      </c>
    </row>
    <row r="31" spans="1:17" x14ac:dyDescent="0.2">
      <c r="A31" s="51">
        <v>25</v>
      </c>
      <c r="B31" s="52" t="s">
        <v>48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3814</v>
      </c>
      <c r="N31" s="65">
        <v>10704</v>
      </c>
      <c r="O31" s="65">
        <f>M31+K31+I31+G31+E31+C31+MSMEoutstanding_5!M31+OutstandingAgri_4!K31</f>
        <v>3814</v>
      </c>
      <c r="P31" s="65">
        <f>N31+L31+J31+H31+F31+D31+MSMEoutstanding_5!N31+OutstandingAgri_4!L31</f>
        <v>10704</v>
      </c>
      <c r="Q31" s="66">
        <f>P31*100/'CD Ratio_3'!F31</f>
        <v>100</v>
      </c>
    </row>
    <row r="32" spans="1:17" ht="15" customHeight="1" x14ac:dyDescent="0.2">
      <c r="A32" s="51">
        <v>26</v>
      </c>
      <c r="B32" s="52" t="s">
        <v>195</v>
      </c>
      <c r="C32" s="65">
        <v>0</v>
      </c>
      <c r="D32" s="65">
        <v>0</v>
      </c>
      <c r="E32" s="65">
        <v>1</v>
      </c>
      <c r="F32" s="65">
        <v>2</v>
      </c>
      <c r="G32" s="65">
        <v>431</v>
      </c>
      <c r="H32" s="65">
        <v>2280</v>
      </c>
      <c r="I32" s="65">
        <v>1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f>M32+K32+I32+G32+E32+C32+MSMEoutstanding_5!M32+OutstandingAgri_4!K32</f>
        <v>44432</v>
      </c>
      <c r="P32" s="65">
        <f>N32+L32+J32+H32+F32+D32+MSMEoutstanding_5!N32+OutstandingAgri_4!L32</f>
        <v>62829</v>
      </c>
      <c r="Q32" s="66">
        <f>P32*100/'CD Ratio_3'!F32</f>
        <v>85.615589016829048</v>
      </c>
    </row>
    <row r="33" spans="1:17" ht="15" customHeight="1" x14ac:dyDescent="0.2">
      <c r="A33" s="51">
        <v>27</v>
      </c>
      <c r="B33" s="52" t="s">
        <v>196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37</v>
      </c>
      <c r="N33" s="65">
        <v>54</v>
      </c>
      <c r="O33" s="65">
        <f>M33+K33+I33+G33+E33+C33+MSMEoutstanding_5!M33+OutstandingAgri_4!K33</f>
        <v>37</v>
      </c>
      <c r="P33" s="65">
        <f>N33+L33+J33+H33+F33+D33+MSMEoutstanding_5!N33+OutstandingAgri_4!L33</f>
        <v>54</v>
      </c>
      <c r="Q33" s="66">
        <f>P33*100/'CD Ratio_3'!F33</f>
        <v>100</v>
      </c>
    </row>
    <row r="34" spans="1:17" x14ac:dyDescent="0.2">
      <c r="A34" s="51">
        <v>28</v>
      </c>
      <c r="B34" s="52" t="s">
        <v>197</v>
      </c>
      <c r="C34" s="65">
        <v>0</v>
      </c>
      <c r="D34" s="65">
        <v>0</v>
      </c>
      <c r="E34" s="65">
        <v>16</v>
      </c>
      <c r="F34" s="65">
        <v>42</v>
      </c>
      <c r="G34" s="65">
        <v>158</v>
      </c>
      <c r="H34" s="65">
        <v>1132</v>
      </c>
      <c r="I34" s="65">
        <v>0</v>
      </c>
      <c r="J34" s="65">
        <v>0</v>
      </c>
      <c r="K34" s="65">
        <v>0</v>
      </c>
      <c r="L34" s="65">
        <v>0</v>
      </c>
      <c r="M34" s="65">
        <v>22</v>
      </c>
      <c r="N34" s="65">
        <v>5</v>
      </c>
      <c r="O34" s="65">
        <f>M34+K34+I34+G34+E34+C34+MSMEoutstanding_5!M34+OutstandingAgri_4!K34</f>
        <v>4704</v>
      </c>
      <c r="P34" s="65">
        <f>N34+L34+J34+H34+F34+D34+MSMEoutstanding_5!N34+OutstandingAgri_4!L34</f>
        <v>13056</v>
      </c>
      <c r="Q34" s="66">
        <f>P34*100/'CD Ratio_3'!F34</f>
        <v>52.29302679536989</v>
      </c>
    </row>
    <row r="35" spans="1:17" x14ac:dyDescent="0.2">
      <c r="A35" s="51">
        <v>29</v>
      </c>
      <c r="B35" s="52" t="s">
        <v>68</v>
      </c>
      <c r="C35" s="65">
        <v>0</v>
      </c>
      <c r="D35" s="65">
        <v>0</v>
      </c>
      <c r="E35" s="65">
        <v>1566</v>
      </c>
      <c r="F35" s="65">
        <v>3211.23</v>
      </c>
      <c r="G35" s="65">
        <v>10824</v>
      </c>
      <c r="H35" s="65">
        <v>68595.73</v>
      </c>
      <c r="I35" s="65">
        <v>16</v>
      </c>
      <c r="J35" s="65">
        <v>812.31</v>
      </c>
      <c r="K35" s="65">
        <v>1</v>
      </c>
      <c r="L35" s="65">
        <v>36.299999999999997</v>
      </c>
      <c r="M35" s="65">
        <v>1614</v>
      </c>
      <c r="N35" s="65">
        <v>204.29</v>
      </c>
      <c r="O35" s="65">
        <f>M35+K35+I35+G35+E35+C35+MSMEoutstanding_5!M35+OutstandingAgri_4!K35</f>
        <v>304849</v>
      </c>
      <c r="P35" s="65">
        <f>N35+L35+J35+H35+F35+D35+MSMEoutstanding_5!N35+OutstandingAgri_4!L35</f>
        <v>756421.95</v>
      </c>
      <c r="Q35" s="66">
        <f>P35*100/'CD Ratio_3'!F35</f>
        <v>50.4034323181641</v>
      </c>
    </row>
    <row r="36" spans="1:17" x14ac:dyDescent="0.2">
      <c r="A36" s="51">
        <v>30</v>
      </c>
      <c r="B36" s="52" t="s">
        <v>69</v>
      </c>
      <c r="C36" s="65">
        <v>0</v>
      </c>
      <c r="D36" s="65">
        <v>0</v>
      </c>
      <c r="E36" s="65">
        <v>165</v>
      </c>
      <c r="F36" s="65">
        <v>534</v>
      </c>
      <c r="G36" s="65">
        <v>5654</v>
      </c>
      <c r="H36" s="65">
        <v>27486</v>
      </c>
      <c r="I36" s="65">
        <v>0</v>
      </c>
      <c r="J36" s="65">
        <v>0</v>
      </c>
      <c r="K36" s="65">
        <v>3</v>
      </c>
      <c r="L36" s="65">
        <v>2622</v>
      </c>
      <c r="M36" s="65">
        <v>2963</v>
      </c>
      <c r="N36" s="65">
        <v>932</v>
      </c>
      <c r="O36" s="65">
        <f>M36+K36+I36+G36+E36+C36+MSMEoutstanding_5!M36+OutstandingAgri_4!K36</f>
        <v>172550</v>
      </c>
      <c r="P36" s="65">
        <f>N36+L36+J36+H36+F36+D36+MSMEoutstanding_5!N36+OutstandingAgri_4!L36</f>
        <v>652849</v>
      </c>
      <c r="Q36" s="66">
        <f>P36*100/'CD Ratio_3'!F36</f>
        <v>48.315307727944841</v>
      </c>
    </row>
    <row r="37" spans="1:17" x14ac:dyDescent="0.2">
      <c r="A37" s="51">
        <v>31</v>
      </c>
      <c r="B37" s="52" t="s">
        <v>198</v>
      </c>
      <c r="C37" s="65">
        <v>0</v>
      </c>
      <c r="D37" s="65">
        <v>0</v>
      </c>
      <c r="E37" s="65">
        <v>0</v>
      </c>
      <c r="F37" s="65">
        <v>0</v>
      </c>
      <c r="G37" s="65">
        <v>433</v>
      </c>
      <c r="H37" s="65">
        <v>358.03</v>
      </c>
      <c r="I37" s="65">
        <v>87</v>
      </c>
      <c r="J37" s="65">
        <v>34.869999999999997</v>
      </c>
      <c r="K37" s="65">
        <v>0</v>
      </c>
      <c r="L37" s="65">
        <v>0</v>
      </c>
      <c r="M37" s="65">
        <v>55</v>
      </c>
      <c r="N37" s="65">
        <v>263.24</v>
      </c>
      <c r="O37" s="65">
        <f>M37+K37+I37+G37+E37+C37+MSMEoutstanding_5!M37+OutstandingAgri_4!K37</f>
        <v>126259</v>
      </c>
      <c r="P37" s="65">
        <f>N37+L37+J37+H37+F37+D37+MSMEoutstanding_5!N37+OutstandingAgri_4!L37</f>
        <v>33452.199999999997</v>
      </c>
      <c r="Q37" s="66">
        <f>P37*100/'CD Ratio_3'!F37</f>
        <v>93.327299773797307</v>
      </c>
    </row>
    <row r="38" spans="1:17" ht="15" customHeight="1" x14ac:dyDescent="0.2">
      <c r="A38" s="51">
        <v>32</v>
      </c>
      <c r="B38" s="52" t="s">
        <v>199</v>
      </c>
      <c r="C38" s="65">
        <v>0</v>
      </c>
      <c r="D38" s="65">
        <v>0</v>
      </c>
      <c r="E38" s="65">
        <v>0</v>
      </c>
      <c r="F38" s="65">
        <v>0</v>
      </c>
      <c r="G38" s="65">
        <v>1</v>
      </c>
      <c r="H38" s="65">
        <v>0.85</v>
      </c>
      <c r="I38" s="65">
        <v>0</v>
      </c>
      <c r="J38" s="65">
        <v>0</v>
      </c>
      <c r="K38" s="65">
        <v>0</v>
      </c>
      <c r="L38" s="65">
        <v>0</v>
      </c>
      <c r="M38" s="65">
        <v>15</v>
      </c>
      <c r="N38" s="65">
        <v>18.21</v>
      </c>
      <c r="O38" s="65">
        <f>M38+K38+I38+G38+E38+C38+MSMEoutstanding_5!M38+OutstandingAgri_4!K38</f>
        <v>64473</v>
      </c>
      <c r="P38" s="65">
        <f>N38+L38+J38+H38+F38+D38+MSMEoutstanding_5!N38+OutstandingAgri_4!L38</f>
        <v>196409.7</v>
      </c>
      <c r="Q38" s="66">
        <f>P38*100/'CD Ratio_3'!F38</f>
        <v>58.727582062061586</v>
      </c>
    </row>
    <row r="39" spans="1:17" ht="15" customHeight="1" x14ac:dyDescent="0.2">
      <c r="A39" s="51">
        <v>33</v>
      </c>
      <c r="B39" s="52" t="s">
        <v>200</v>
      </c>
      <c r="C39" s="65">
        <v>0</v>
      </c>
      <c r="D39" s="65">
        <v>0</v>
      </c>
      <c r="E39" s="65">
        <v>12</v>
      </c>
      <c r="F39" s="65">
        <v>37</v>
      </c>
      <c r="G39" s="65">
        <v>88</v>
      </c>
      <c r="H39" s="65">
        <v>969</v>
      </c>
      <c r="I39" s="65">
        <v>0</v>
      </c>
      <c r="J39" s="65">
        <v>0</v>
      </c>
      <c r="K39" s="65">
        <v>0</v>
      </c>
      <c r="L39" s="65">
        <v>0</v>
      </c>
      <c r="M39" s="65">
        <v>22</v>
      </c>
      <c r="N39" s="65">
        <v>197</v>
      </c>
      <c r="O39" s="65">
        <f>M39+K39+I39+G39+E39+C39+MSMEoutstanding_5!M39+OutstandingAgri_4!K39</f>
        <v>390</v>
      </c>
      <c r="P39" s="65">
        <f>N39+L39+J39+H39+F39+D39+MSMEoutstanding_5!N39+OutstandingAgri_4!L39</f>
        <v>2122</v>
      </c>
      <c r="Q39" s="66">
        <f>P39*100/'CD Ratio_3'!F39</f>
        <v>67.55810251512257</v>
      </c>
    </row>
    <row r="40" spans="1:17" ht="15" customHeight="1" x14ac:dyDescent="0.2">
      <c r="A40" s="51">
        <v>34</v>
      </c>
      <c r="B40" s="52" t="s">
        <v>201</v>
      </c>
      <c r="C40" s="65">
        <v>0</v>
      </c>
      <c r="D40" s="65">
        <v>0</v>
      </c>
      <c r="E40" s="65">
        <v>5</v>
      </c>
      <c r="F40" s="65">
        <v>14.06</v>
      </c>
      <c r="G40" s="65">
        <v>169</v>
      </c>
      <c r="H40" s="65">
        <v>2221.34</v>
      </c>
      <c r="I40" s="65">
        <v>0</v>
      </c>
      <c r="J40" s="65">
        <v>0</v>
      </c>
      <c r="K40" s="65">
        <v>0</v>
      </c>
      <c r="L40" s="65">
        <v>0</v>
      </c>
      <c r="M40" s="65">
        <v>2017</v>
      </c>
      <c r="N40" s="65">
        <v>22769.34</v>
      </c>
      <c r="O40" s="65">
        <f>M40+K40+I40+G40+E40+C40+MSMEoutstanding_5!M40+OutstandingAgri_4!K40</f>
        <v>2480</v>
      </c>
      <c r="P40" s="65">
        <f>N40+L40+J40+H40+F40+D40+MSMEoutstanding_5!N40+OutstandingAgri_4!L40</f>
        <v>31722.510000000002</v>
      </c>
      <c r="Q40" s="66">
        <f>P40*100/'CD Ratio_3'!F40</f>
        <v>86.526948884403467</v>
      </c>
    </row>
    <row r="41" spans="1:17" ht="15" customHeight="1" x14ac:dyDescent="0.2">
      <c r="A41" s="51">
        <v>35</v>
      </c>
      <c r="B41" s="52" t="s">
        <v>202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3470</v>
      </c>
      <c r="N41" s="65">
        <v>10411</v>
      </c>
      <c r="O41" s="65">
        <f>M41+K41+I41+G41+E41+C41+MSMEoutstanding_5!M41+OutstandingAgri_4!K41</f>
        <v>3470</v>
      </c>
      <c r="P41" s="65">
        <f>N41+L41+J41+H41+F41+D41+MSMEoutstanding_5!N41+OutstandingAgri_4!L41</f>
        <v>10411</v>
      </c>
      <c r="Q41" s="66">
        <f>P41*100/'CD Ratio_3'!F41</f>
        <v>100</v>
      </c>
    </row>
    <row r="42" spans="1:17" ht="15" customHeight="1" x14ac:dyDescent="0.2">
      <c r="A42" s="51">
        <v>36</v>
      </c>
      <c r="B42" s="52" t="s">
        <v>70</v>
      </c>
      <c r="C42" s="65">
        <v>0</v>
      </c>
      <c r="D42" s="65">
        <v>0</v>
      </c>
      <c r="E42" s="65">
        <v>12</v>
      </c>
      <c r="F42" s="65">
        <v>101</v>
      </c>
      <c r="G42" s="65">
        <v>168</v>
      </c>
      <c r="H42" s="65">
        <v>1996</v>
      </c>
      <c r="I42" s="65">
        <v>0</v>
      </c>
      <c r="J42" s="65">
        <v>0</v>
      </c>
      <c r="K42" s="65">
        <v>2</v>
      </c>
      <c r="L42" s="65">
        <v>7</v>
      </c>
      <c r="M42" s="65">
        <v>164</v>
      </c>
      <c r="N42" s="65">
        <v>1422</v>
      </c>
      <c r="O42" s="65">
        <f>M42+K42+I42+G42+E42+C42+MSMEoutstanding_5!M42+OutstandingAgri_4!K42</f>
        <v>43020</v>
      </c>
      <c r="P42" s="65">
        <f>N42+L42+J42+H42+F42+D42+MSMEoutstanding_5!N42+OutstandingAgri_4!L42</f>
        <v>208136</v>
      </c>
      <c r="Q42" s="66">
        <f>P42*100/'CD Ratio_3'!F42</f>
        <v>68.032529679410075</v>
      </c>
    </row>
    <row r="43" spans="1:17" ht="15" customHeight="1" x14ac:dyDescent="0.2">
      <c r="A43" s="51">
        <v>37</v>
      </c>
      <c r="B43" s="52" t="s">
        <v>203</v>
      </c>
      <c r="C43" s="65">
        <v>0</v>
      </c>
      <c r="D43" s="65">
        <v>0</v>
      </c>
      <c r="E43" s="65">
        <v>0</v>
      </c>
      <c r="F43" s="65">
        <v>0</v>
      </c>
      <c r="G43" s="65">
        <v>10</v>
      </c>
      <c r="H43" s="65">
        <v>89</v>
      </c>
      <c r="I43" s="65">
        <v>0</v>
      </c>
      <c r="J43" s="65">
        <v>0</v>
      </c>
      <c r="K43" s="65">
        <v>0</v>
      </c>
      <c r="L43" s="65">
        <v>0</v>
      </c>
      <c r="M43" s="65">
        <v>249</v>
      </c>
      <c r="N43" s="65">
        <v>1359.52</v>
      </c>
      <c r="O43" s="65">
        <f>M43+K43+I43+G43+E43+C43+MSMEoutstanding_5!M43+OutstandingAgri_4!K43</f>
        <v>261</v>
      </c>
      <c r="P43" s="65">
        <f>N43+L43+J43+H43+F43+D43+MSMEoutstanding_5!N43+OutstandingAgri_4!L43</f>
        <v>1596</v>
      </c>
      <c r="Q43" s="66">
        <f>P43*100/'CD Ratio_3'!F43</f>
        <v>24.587890925897398</v>
      </c>
    </row>
    <row r="44" spans="1:17" ht="15" customHeight="1" x14ac:dyDescent="0.2">
      <c r="A44" s="51">
        <v>38</v>
      </c>
      <c r="B44" s="52" t="s">
        <v>204</v>
      </c>
      <c r="C44" s="65">
        <v>0</v>
      </c>
      <c r="D44" s="65">
        <v>0</v>
      </c>
      <c r="E44" s="65">
        <v>561</v>
      </c>
      <c r="F44" s="65">
        <v>77</v>
      </c>
      <c r="G44" s="65">
        <v>1048</v>
      </c>
      <c r="H44" s="65">
        <v>227</v>
      </c>
      <c r="I44" s="65">
        <v>0</v>
      </c>
      <c r="J44" s="65">
        <v>0</v>
      </c>
      <c r="K44" s="65">
        <v>0</v>
      </c>
      <c r="L44" s="65">
        <v>0</v>
      </c>
      <c r="M44" s="65">
        <v>90815</v>
      </c>
      <c r="N44" s="65">
        <v>11883</v>
      </c>
      <c r="O44" s="65">
        <f>M44+K44+I44+G44+E44+C44+MSMEoutstanding_5!M44+OutstandingAgri_4!K44</f>
        <v>175484</v>
      </c>
      <c r="P44" s="65">
        <f>N44+L44+J44+H44+F44+D44+MSMEoutstanding_5!N44+OutstandingAgri_4!L44</f>
        <v>64594</v>
      </c>
      <c r="Q44" s="66">
        <f>P44*100/'CD Ratio_3'!F44</f>
        <v>83.418136735800815</v>
      </c>
    </row>
    <row r="45" spans="1:17" x14ac:dyDescent="0.2">
      <c r="A45" s="51">
        <v>39</v>
      </c>
      <c r="B45" s="52" t="s">
        <v>205</v>
      </c>
      <c r="C45" s="65">
        <v>1</v>
      </c>
      <c r="D45" s="65">
        <v>10</v>
      </c>
      <c r="E45" s="65">
        <v>3</v>
      </c>
      <c r="F45" s="65">
        <v>40</v>
      </c>
      <c r="G45" s="65">
        <v>10</v>
      </c>
      <c r="H45" s="65">
        <v>50</v>
      </c>
      <c r="I45" s="65">
        <v>1</v>
      </c>
      <c r="J45" s="65">
        <v>7</v>
      </c>
      <c r="K45" s="65">
        <v>0</v>
      </c>
      <c r="L45" s="65">
        <v>0</v>
      </c>
      <c r="M45" s="65">
        <v>5</v>
      </c>
      <c r="N45" s="65">
        <v>8</v>
      </c>
      <c r="O45" s="65">
        <f>M45+K45+I45+G45+E45+C45+MSMEoutstanding_5!M45+OutstandingAgri_4!K45</f>
        <v>191</v>
      </c>
      <c r="P45" s="65">
        <f>N45+L45+J45+H45+F45+D45+MSMEoutstanding_5!N45+OutstandingAgri_4!L45</f>
        <v>4520.7</v>
      </c>
      <c r="Q45" s="66">
        <f>P45*100/'CD Ratio_3'!F45</f>
        <v>95.072555205047323</v>
      </c>
    </row>
    <row r="46" spans="1:17" ht="15" customHeight="1" x14ac:dyDescent="0.2">
      <c r="A46" s="51">
        <v>40</v>
      </c>
      <c r="B46" s="52" t="s">
        <v>74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f>M46+K46+I46+G46+E46+C46+MSMEoutstanding_5!M46+OutstandingAgri_4!K46</f>
        <v>0</v>
      </c>
      <c r="P46" s="65">
        <f>N46+L46+J46+H46+F46+D46+MSMEoutstanding_5!N46+OutstandingAgri_4!L46</f>
        <v>1440</v>
      </c>
      <c r="Q46" s="66">
        <f>P46*100/'CD Ratio_3'!F46</f>
        <v>100</v>
      </c>
    </row>
    <row r="47" spans="1:17" ht="15" customHeight="1" x14ac:dyDescent="0.2">
      <c r="A47" s="51">
        <v>41</v>
      </c>
      <c r="B47" s="52" t="s">
        <v>206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f>M47+K47+I47+G47+E47+C47+MSMEoutstanding_5!M47+OutstandingAgri_4!K47</f>
        <v>1550</v>
      </c>
      <c r="P47" s="65">
        <f>N47+L47+J47+H47+F47+D47+MSMEoutstanding_5!N47+OutstandingAgri_4!L47</f>
        <v>4649</v>
      </c>
      <c r="Q47" s="66">
        <f>P47*100/'CD Ratio_3'!F47</f>
        <v>100</v>
      </c>
    </row>
    <row r="48" spans="1:17" x14ac:dyDescent="0.2">
      <c r="A48" s="51">
        <v>42</v>
      </c>
      <c r="B48" s="52" t="s">
        <v>73</v>
      </c>
      <c r="C48" s="65">
        <v>0</v>
      </c>
      <c r="D48" s="65">
        <v>0</v>
      </c>
      <c r="E48" s="65">
        <v>0</v>
      </c>
      <c r="F48" s="65">
        <v>0</v>
      </c>
      <c r="G48" s="65">
        <v>208</v>
      </c>
      <c r="H48" s="65">
        <v>1241</v>
      </c>
      <c r="I48" s="65">
        <v>0</v>
      </c>
      <c r="J48" s="65">
        <v>0</v>
      </c>
      <c r="K48" s="65">
        <v>0</v>
      </c>
      <c r="L48" s="65">
        <v>0</v>
      </c>
      <c r="M48" s="65">
        <v>6578</v>
      </c>
      <c r="N48" s="65">
        <v>1614</v>
      </c>
      <c r="O48" s="65">
        <f>M48+K48+I48+G48+E48+C48+MSMEoutstanding_5!M48+OutstandingAgri_4!K48</f>
        <v>45721</v>
      </c>
      <c r="P48" s="65">
        <f>N48+L48+J48+H48+F48+D48+MSMEoutstanding_5!N48+OutstandingAgri_4!L48</f>
        <v>78233</v>
      </c>
      <c r="Q48" s="66">
        <f>P48*100/'CD Ratio_3'!F48</f>
        <v>74.595713032533652</v>
      </c>
    </row>
    <row r="49" spans="1:17" ht="15" customHeight="1" x14ac:dyDescent="0.2">
      <c r="A49" s="224"/>
      <c r="B49" s="165" t="s">
        <v>298</v>
      </c>
      <c r="C49" s="68">
        <f t="shared" ref="C49:P49" si="1">SUM(C28:C48)</f>
        <v>1</v>
      </c>
      <c r="D49" s="68">
        <f t="shared" si="1"/>
        <v>10</v>
      </c>
      <c r="E49" s="68">
        <f t="shared" si="1"/>
        <v>3019</v>
      </c>
      <c r="F49" s="68">
        <f t="shared" si="1"/>
        <v>7275.53</v>
      </c>
      <c r="G49" s="68">
        <f t="shared" si="1"/>
        <v>26259</v>
      </c>
      <c r="H49" s="68">
        <f t="shared" si="1"/>
        <v>174557.17</v>
      </c>
      <c r="I49" s="68">
        <f t="shared" si="1"/>
        <v>105</v>
      </c>
      <c r="J49" s="68">
        <f t="shared" si="1"/>
        <v>854.18</v>
      </c>
      <c r="K49" s="68">
        <f t="shared" si="1"/>
        <v>6</v>
      </c>
      <c r="L49" s="68">
        <f t="shared" si="1"/>
        <v>2665.3</v>
      </c>
      <c r="M49" s="68">
        <f t="shared" si="1"/>
        <v>169473</v>
      </c>
      <c r="N49" s="68">
        <f t="shared" si="1"/>
        <v>69401.76999999999</v>
      </c>
      <c r="O49" s="68">
        <f t="shared" si="1"/>
        <v>1326561</v>
      </c>
      <c r="P49" s="68">
        <f t="shared" si="1"/>
        <v>2562459.63</v>
      </c>
      <c r="Q49" s="63">
        <f>P49*100/'CD Ratio_3'!F49</f>
        <v>55.086972758012649</v>
      </c>
    </row>
    <row r="50" spans="1:17" x14ac:dyDescent="0.2">
      <c r="A50" s="51">
        <v>43</v>
      </c>
      <c r="B50" s="52" t="s">
        <v>43</v>
      </c>
      <c r="C50" s="65">
        <v>0</v>
      </c>
      <c r="D50" s="65">
        <v>0</v>
      </c>
      <c r="E50" s="65">
        <v>1158</v>
      </c>
      <c r="F50" s="65">
        <v>2848.33</v>
      </c>
      <c r="G50" s="65">
        <v>148538</v>
      </c>
      <c r="H50" s="65">
        <v>76880.72</v>
      </c>
      <c r="I50" s="65">
        <v>0</v>
      </c>
      <c r="J50" s="65">
        <v>0</v>
      </c>
      <c r="K50" s="65">
        <v>58</v>
      </c>
      <c r="L50" s="65">
        <v>11.7</v>
      </c>
      <c r="M50" s="65">
        <v>12252</v>
      </c>
      <c r="N50" s="65">
        <v>4014.18</v>
      </c>
      <c r="O50" s="65">
        <f>M50+K50+I50+G50+E50+C50+MSMEoutstanding_5!M50+OutstandingAgri_4!K50</f>
        <v>215019</v>
      </c>
      <c r="P50" s="65">
        <f>N50+L50+J50+H50+F50+D50+MSMEoutstanding_5!N50+OutstandingAgri_4!L50</f>
        <v>362118.67000000004</v>
      </c>
      <c r="Q50" s="66">
        <f>P50*100/'CD Ratio_3'!F50</f>
        <v>89.799634635260077</v>
      </c>
    </row>
    <row r="51" spans="1:17" x14ac:dyDescent="0.2">
      <c r="A51" s="51">
        <v>44</v>
      </c>
      <c r="B51" s="52" t="s">
        <v>207</v>
      </c>
      <c r="C51" s="65">
        <v>0</v>
      </c>
      <c r="D51" s="65">
        <v>0</v>
      </c>
      <c r="E51" s="65">
        <v>603</v>
      </c>
      <c r="F51" s="65">
        <v>1181</v>
      </c>
      <c r="G51" s="65">
        <v>61345</v>
      </c>
      <c r="H51" s="65">
        <v>51823</v>
      </c>
      <c r="I51" s="65">
        <v>0</v>
      </c>
      <c r="J51" s="65">
        <v>0</v>
      </c>
      <c r="K51" s="65">
        <v>631</v>
      </c>
      <c r="L51" s="65">
        <v>153</v>
      </c>
      <c r="M51" s="65">
        <v>11309</v>
      </c>
      <c r="N51" s="65">
        <v>4830</v>
      </c>
      <c r="O51" s="65">
        <f>M51+K51+I51+G51+E51+C51+MSMEoutstanding_5!M51+OutstandingAgri_4!K51</f>
        <v>119546</v>
      </c>
      <c r="P51" s="65">
        <f>N51+L51+J51+H51+F51+D51+MSMEoutstanding_5!N51+OutstandingAgri_4!L51</f>
        <v>258179</v>
      </c>
      <c r="Q51" s="66">
        <f>P51*100/'CD Ratio_3'!F51</f>
        <v>94.370568023978365</v>
      </c>
    </row>
    <row r="52" spans="1:17" x14ac:dyDescent="0.2">
      <c r="A52" s="51">
        <v>45</v>
      </c>
      <c r="B52" s="52" t="s">
        <v>49</v>
      </c>
      <c r="C52" s="65">
        <v>0</v>
      </c>
      <c r="D52" s="65">
        <v>0</v>
      </c>
      <c r="E52" s="65">
        <v>2194</v>
      </c>
      <c r="F52" s="65">
        <v>4686.17</v>
      </c>
      <c r="G52" s="65">
        <v>65288</v>
      </c>
      <c r="H52" s="65">
        <v>60792.25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f>M52+K52+I52+G52+E52+C52+MSMEoutstanding_5!M52+OutstandingAgri_4!K52</f>
        <v>135643</v>
      </c>
      <c r="P52" s="65">
        <f>N52+L52+J52+H52+F52+D52+MSMEoutstanding_5!N52+OutstandingAgri_4!L52</f>
        <v>433347.98</v>
      </c>
      <c r="Q52" s="66">
        <f>P52*100/'CD Ratio_3'!F52</f>
        <v>91.527595186396965</v>
      </c>
    </row>
    <row r="53" spans="1:17" ht="15" customHeight="1" x14ac:dyDescent="0.2">
      <c r="A53" s="224"/>
      <c r="B53" s="165" t="s">
        <v>308</v>
      </c>
      <c r="C53" s="68">
        <f>SUM(C50:C52)</f>
        <v>0</v>
      </c>
      <c r="D53" s="68">
        <f t="shared" ref="D53:P53" si="2">SUM(D50:D52)</f>
        <v>0</v>
      </c>
      <c r="E53" s="68">
        <f t="shared" si="2"/>
        <v>3955</v>
      </c>
      <c r="F53" s="68">
        <f t="shared" si="2"/>
        <v>8715.5</v>
      </c>
      <c r="G53" s="68">
        <f t="shared" si="2"/>
        <v>275171</v>
      </c>
      <c r="H53" s="68">
        <f t="shared" si="2"/>
        <v>189495.97</v>
      </c>
      <c r="I53" s="68">
        <f t="shared" si="2"/>
        <v>0</v>
      </c>
      <c r="J53" s="68">
        <f t="shared" si="2"/>
        <v>0</v>
      </c>
      <c r="K53" s="68">
        <f t="shared" si="2"/>
        <v>689</v>
      </c>
      <c r="L53" s="68">
        <f t="shared" si="2"/>
        <v>164.7</v>
      </c>
      <c r="M53" s="68">
        <f t="shared" si="2"/>
        <v>23561</v>
      </c>
      <c r="N53" s="68">
        <f t="shared" si="2"/>
        <v>8844.18</v>
      </c>
      <c r="O53" s="68">
        <f t="shared" si="2"/>
        <v>470208</v>
      </c>
      <c r="P53" s="68">
        <f t="shared" si="2"/>
        <v>1053645.6499999999</v>
      </c>
      <c r="Q53" s="63">
        <f>P53*100/'CD Ratio_3'!F53</f>
        <v>91.597992230486497</v>
      </c>
    </row>
    <row r="54" spans="1:17" ht="15" customHeight="1" x14ac:dyDescent="0.2">
      <c r="A54" s="51">
        <v>46</v>
      </c>
      <c r="B54" s="52" t="s">
        <v>299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f>M54+K54+I54+G54+E54+C54+MSMEoutstanding_5!M54+OutstandingAgri_4!K54</f>
        <v>0</v>
      </c>
      <c r="P54" s="65">
        <f>N54+L54+J54+H54+F54+D54+MSMEoutstanding_5!N54+OutstandingAgri_4!L54</f>
        <v>0</v>
      </c>
      <c r="Q54" s="66">
        <v>0</v>
      </c>
    </row>
    <row r="55" spans="1:17" x14ac:dyDescent="0.2">
      <c r="A55" s="51">
        <v>47</v>
      </c>
      <c r="B55" s="52" t="s">
        <v>232</v>
      </c>
      <c r="C55" s="65">
        <v>0</v>
      </c>
      <c r="D55" s="65">
        <v>0</v>
      </c>
      <c r="E55" s="65">
        <v>0</v>
      </c>
      <c r="F55" s="65">
        <v>293.57</v>
      </c>
      <c r="G55" s="65">
        <v>0</v>
      </c>
      <c r="H55" s="65">
        <v>32732.99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71285.34</v>
      </c>
      <c r="O55" s="65">
        <f>M55+K55+I55+G55+E55+C55+MSMEoutstanding_5!M55+OutstandingAgri_4!K55</f>
        <v>4205808</v>
      </c>
      <c r="P55" s="65">
        <f>N55+L55+J55+H55+F55+D55+MSMEoutstanding_5!N55+OutstandingAgri_4!L55</f>
        <v>2717123.36</v>
      </c>
      <c r="Q55" s="66">
        <f>P55*100/'CD Ratio_3'!F55</f>
        <v>100.00001324930818</v>
      </c>
    </row>
    <row r="56" spans="1:17" ht="15" customHeight="1" x14ac:dyDescent="0.2">
      <c r="A56" s="51">
        <v>48</v>
      </c>
      <c r="B56" s="52" t="s">
        <v>300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f>M56+K56+I56+G56+E56+C56+MSMEoutstanding_5!M56+OutstandingAgri_4!K56</f>
        <v>1347</v>
      </c>
      <c r="P56" s="65">
        <f>N56+L56+J56+H56+F56+D56+MSMEoutstanding_5!N56+OutstandingAgri_4!L56</f>
        <v>3498</v>
      </c>
      <c r="Q56" s="66">
        <f>P56*100/'CD Ratio_3'!F56</f>
        <v>100</v>
      </c>
    </row>
    <row r="57" spans="1:17" ht="15" customHeight="1" x14ac:dyDescent="0.2">
      <c r="A57" s="51">
        <v>49</v>
      </c>
      <c r="B57" s="52" t="s">
        <v>306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f>M57+K57+I57+G57+E57+C57+MSMEoutstanding_5!M57+OutstandingAgri_4!K57</f>
        <v>1706</v>
      </c>
      <c r="P57" s="65">
        <f>N57+L57+J57+H57+F57+D57+MSMEoutstanding_5!N57+OutstandingAgri_4!L57</f>
        <v>4638</v>
      </c>
      <c r="Q57" s="66">
        <f>P57*100/'CD Ratio_3'!F57</f>
        <v>100</v>
      </c>
    </row>
    <row r="58" spans="1:17" ht="15" customHeight="1" x14ac:dyDescent="0.2">
      <c r="A58" s="224"/>
      <c r="B58" s="165" t="s">
        <v>301</v>
      </c>
      <c r="C58" s="68">
        <f>SUM(C54:C57)</f>
        <v>0</v>
      </c>
      <c r="D58" s="68">
        <f t="shared" ref="D58:P58" si="3">SUM(D54:D57)</f>
        <v>0</v>
      </c>
      <c r="E58" s="68">
        <f t="shared" si="3"/>
        <v>0</v>
      </c>
      <c r="F58" s="68">
        <f t="shared" si="3"/>
        <v>293.57</v>
      </c>
      <c r="G58" s="68">
        <f t="shared" si="3"/>
        <v>0</v>
      </c>
      <c r="H58" s="68">
        <f t="shared" si="3"/>
        <v>32732.99</v>
      </c>
      <c r="I58" s="68">
        <f t="shared" si="3"/>
        <v>0</v>
      </c>
      <c r="J58" s="68">
        <f t="shared" si="3"/>
        <v>0</v>
      </c>
      <c r="K58" s="68">
        <f t="shared" si="3"/>
        <v>0</v>
      </c>
      <c r="L58" s="68">
        <f t="shared" si="3"/>
        <v>0</v>
      </c>
      <c r="M58" s="68">
        <f t="shared" si="3"/>
        <v>0</v>
      </c>
      <c r="N58" s="68">
        <f t="shared" si="3"/>
        <v>71285.34</v>
      </c>
      <c r="O58" s="68">
        <f t="shared" si="3"/>
        <v>4208861</v>
      </c>
      <c r="P58" s="68">
        <f t="shared" si="3"/>
        <v>2725259.36</v>
      </c>
      <c r="Q58" s="63">
        <f>P58*100/'CD Ratio_3'!F58</f>
        <v>100.00001320975365</v>
      </c>
    </row>
    <row r="59" spans="1:17" x14ac:dyDescent="0.2">
      <c r="A59" s="224"/>
      <c r="B59" s="165" t="s">
        <v>233</v>
      </c>
      <c r="C59" s="68">
        <f t="shared" ref="C59:P59" si="4">C58+C53+C49+C27</f>
        <v>35</v>
      </c>
      <c r="D59" s="68">
        <f t="shared" si="4"/>
        <v>16564.919999999998</v>
      </c>
      <c r="E59" s="68">
        <f t="shared" si="4"/>
        <v>80904</v>
      </c>
      <c r="F59" s="68">
        <f t="shared" si="4"/>
        <v>194483.92</v>
      </c>
      <c r="G59" s="68">
        <f t="shared" si="4"/>
        <v>903091</v>
      </c>
      <c r="H59" s="68">
        <f t="shared" si="4"/>
        <v>2115013.06</v>
      </c>
      <c r="I59" s="68">
        <f t="shared" si="4"/>
        <v>881</v>
      </c>
      <c r="J59" s="68">
        <f t="shared" si="4"/>
        <v>10228.48</v>
      </c>
      <c r="K59" s="68">
        <f t="shared" si="4"/>
        <v>730</v>
      </c>
      <c r="L59" s="68">
        <f t="shared" si="4"/>
        <v>5760</v>
      </c>
      <c r="M59" s="68">
        <f t="shared" si="4"/>
        <v>225541</v>
      </c>
      <c r="N59" s="68">
        <f t="shared" si="4"/>
        <v>415030.5</v>
      </c>
      <c r="O59" s="68">
        <f t="shared" si="4"/>
        <v>9527838</v>
      </c>
      <c r="P59" s="68">
        <f t="shared" si="4"/>
        <v>16994839.800000001</v>
      </c>
      <c r="Q59" s="63">
        <f>P59*100/'CD Ratio_3'!F59</f>
        <v>65.149216215799896</v>
      </c>
    </row>
    <row r="61" spans="1:17" x14ac:dyDescent="0.2">
      <c r="H61" s="72" t="s">
        <v>1078</v>
      </c>
    </row>
    <row r="64" spans="1:17" x14ac:dyDescent="0.2">
      <c r="F64" s="70"/>
      <c r="G64" s="70"/>
      <c r="H64" s="70"/>
    </row>
  </sheetData>
  <autoFilter ref="C5:P59"/>
  <mergeCells count="12">
    <mergeCell ref="Q3:Q5"/>
    <mergeCell ref="M4:N4"/>
    <mergeCell ref="O4:P4"/>
    <mergeCell ref="A1:P1"/>
    <mergeCell ref="A3:A5"/>
    <mergeCell ref="B3:B5"/>
    <mergeCell ref="C3:P3"/>
    <mergeCell ref="C4:D4"/>
    <mergeCell ref="E4:F4"/>
    <mergeCell ref="G4:H4"/>
    <mergeCell ref="I4:J4"/>
    <mergeCell ref="K4:L4"/>
  </mergeCells>
  <pageMargins left="0.5" right="0.25" top="0.25" bottom="0.2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64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I61" sqref="I61"/>
    </sheetView>
  </sheetViews>
  <sheetFormatPr defaultColWidth="4.42578125" defaultRowHeight="13.5" x14ac:dyDescent="0.2"/>
  <cols>
    <col min="1" max="1" width="4.42578125" style="53"/>
    <col min="2" max="2" width="22.5703125" style="53" customWidth="1"/>
    <col min="3" max="3" width="11.5703125" style="72" bestFit="1" customWidth="1"/>
    <col min="4" max="6" width="11.140625" style="72" bestFit="1" customWidth="1"/>
    <col min="7" max="7" width="8.85546875" style="72" customWidth="1"/>
    <col min="8" max="8" width="8" style="72" customWidth="1"/>
    <col min="9" max="9" width="10.5703125" style="72" customWidth="1"/>
    <col min="10" max="10" width="10.42578125" style="72" bestFit="1" customWidth="1"/>
    <col min="11" max="11" width="9.140625" style="72" bestFit="1" customWidth="1"/>
    <col min="12" max="12" width="7.85546875" style="72" customWidth="1"/>
    <col min="13" max="13" width="7.42578125" style="72" customWidth="1"/>
    <col min="14" max="14" width="7.140625" style="72" customWidth="1"/>
    <col min="15" max="15" width="10.5703125" style="72" bestFit="1" customWidth="1"/>
    <col min="16" max="16" width="9.85546875" style="72" bestFit="1" customWidth="1"/>
    <col min="17" max="17" width="11.85546875" style="72" customWidth="1"/>
    <col min="18" max="18" width="11.5703125" style="72" bestFit="1" customWidth="1"/>
    <col min="19" max="19" width="10.140625" style="70" customWidth="1"/>
    <col min="20" max="20" width="4.85546875" style="53" customWidth="1"/>
    <col min="21" max="16384" width="4.42578125" style="53"/>
  </cols>
  <sheetData>
    <row r="1" spans="1:20" ht="18.75" x14ac:dyDescent="0.2">
      <c r="A1" s="416" t="s">
        <v>1049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</row>
    <row r="2" spans="1:20" x14ac:dyDescent="0.2">
      <c r="B2" s="69" t="s">
        <v>128</v>
      </c>
      <c r="I2" s="72" t="s">
        <v>136</v>
      </c>
      <c r="L2" s="73" t="s">
        <v>138</v>
      </c>
    </row>
    <row r="3" spans="1:20" ht="13.5" customHeight="1" x14ac:dyDescent="0.2">
      <c r="A3" s="417" t="s">
        <v>114</v>
      </c>
      <c r="B3" s="417" t="s">
        <v>97</v>
      </c>
      <c r="C3" s="423" t="s">
        <v>731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112">
        <v>0.1</v>
      </c>
    </row>
    <row r="4" spans="1:20" ht="54.95" customHeight="1" x14ac:dyDescent="0.2">
      <c r="A4" s="417"/>
      <c r="B4" s="417"/>
      <c r="C4" s="418" t="s">
        <v>139</v>
      </c>
      <c r="D4" s="418"/>
      <c r="E4" s="418" t="s">
        <v>140</v>
      </c>
      <c r="F4" s="418"/>
      <c r="G4" s="418" t="s">
        <v>141</v>
      </c>
      <c r="H4" s="418"/>
      <c r="I4" s="418" t="s">
        <v>142</v>
      </c>
      <c r="J4" s="418"/>
      <c r="K4" s="418" t="s">
        <v>143</v>
      </c>
      <c r="L4" s="418"/>
      <c r="M4" s="418" t="s">
        <v>144</v>
      </c>
      <c r="N4" s="418"/>
      <c r="O4" s="418" t="s">
        <v>188</v>
      </c>
      <c r="P4" s="418"/>
      <c r="Q4" s="418" t="s">
        <v>145</v>
      </c>
      <c r="R4" s="418"/>
      <c r="S4" s="230" t="s">
        <v>216</v>
      </c>
    </row>
    <row r="5" spans="1:20" x14ac:dyDescent="0.2">
      <c r="A5" s="417"/>
      <c r="B5" s="417"/>
      <c r="C5" s="231" t="s">
        <v>212</v>
      </c>
      <c r="D5" s="231" t="s">
        <v>211</v>
      </c>
      <c r="E5" s="231" t="s">
        <v>212</v>
      </c>
      <c r="F5" s="231" t="s">
        <v>211</v>
      </c>
      <c r="G5" s="231" t="s">
        <v>212</v>
      </c>
      <c r="H5" s="231" t="s">
        <v>211</v>
      </c>
      <c r="I5" s="231" t="s">
        <v>212</v>
      </c>
      <c r="J5" s="231" t="s">
        <v>211</v>
      </c>
      <c r="K5" s="231" t="s">
        <v>212</v>
      </c>
      <c r="L5" s="231" t="s">
        <v>211</v>
      </c>
      <c r="M5" s="231" t="s">
        <v>212</v>
      </c>
      <c r="N5" s="231" t="s">
        <v>211</v>
      </c>
      <c r="O5" s="231" t="s">
        <v>212</v>
      </c>
      <c r="P5" s="231" t="s">
        <v>211</v>
      </c>
      <c r="Q5" s="231" t="s">
        <v>212</v>
      </c>
      <c r="R5" s="231" t="s">
        <v>211</v>
      </c>
      <c r="S5" s="71" t="s">
        <v>17</v>
      </c>
    </row>
    <row r="6" spans="1:20" s="69" customFormat="1" ht="15" customHeight="1" x14ac:dyDescent="0.2">
      <c r="A6" s="51">
        <v>1</v>
      </c>
      <c r="B6" s="52" t="s">
        <v>52</v>
      </c>
      <c r="C6" s="65">
        <v>98611</v>
      </c>
      <c r="D6" s="65">
        <v>190189</v>
      </c>
      <c r="E6" s="65">
        <f>SCST_OS_22!C6+SCST_OS_22!E6</f>
        <v>45356</v>
      </c>
      <c r="F6" s="65">
        <f>SCST_OS_22!D6+SCST_OS_22!F6</f>
        <v>100959</v>
      </c>
      <c r="G6" s="65">
        <f>SHGs_19!E6</f>
        <v>1320</v>
      </c>
      <c r="H6" s="65">
        <f>SHGs_19!F6</f>
        <v>908</v>
      </c>
      <c r="I6" s="65">
        <f>Minority_OS_20!O6</f>
        <v>20187</v>
      </c>
      <c r="J6" s="65">
        <f>Minority_OS_20!P6</f>
        <v>57256</v>
      </c>
      <c r="K6" s="65">
        <v>1257</v>
      </c>
      <c r="L6" s="65">
        <v>4</v>
      </c>
      <c r="M6" s="65">
        <v>142</v>
      </c>
      <c r="N6" s="65">
        <v>21</v>
      </c>
      <c r="O6" s="65">
        <v>2547</v>
      </c>
      <c r="P6" s="65">
        <v>8058</v>
      </c>
      <c r="Q6" s="65">
        <f t="shared" ref="Q6:Q26" si="0">O6+M6+K6+I6+G6+E6+C6</f>
        <v>169420</v>
      </c>
      <c r="R6" s="65">
        <f t="shared" ref="R6:R26" si="1">P6+N6+L6+J6+H6+F6+D6</f>
        <v>357395</v>
      </c>
      <c r="S6" s="74">
        <f>R6*100/'CD Ratio_3'!F6</f>
        <v>44.164004720449306</v>
      </c>
    </row>
    <row r="7" spans="1:20" x14ac:dyDescent="0.2">
      <c r="A7" s="51">
        <v>2</v>
      </c>
      <c r="B7" s="52" t="s">
        <v>53</v>
      </c>
      <c r="C7" s="65">
        <v>1590</v>
      </c>
      <c r="D7" s="65">
        <v>2704</v>
      </c>
      <c r="E7" s="65">
        <f>SCST_OS_22!C7+SCST_OS_22!E7</f>
        <v>726</v>
      </c>
      <c r="F7" s="65">
        <f>SCST_OS_22!D7+SCST_OS_22!F7</f>
        <v>1813</v>
      </c>
      <c r="G7" s="65">
        <f>SHGs_19!E7</f>
        <v>3</v>
      </c>
      <c r="H7" s="65">
        <f>SHGs_19!F7</f>
        <v>0.62</v>
      </c>
      <c r="I7" s="65">
        <f>Minority_OS_20!O7</f>
        <v>860</v>
      </c>
      <c r="J7" s="65">
        <f>Minority_OS_20!P7</f>
        <v>3352</v>
      </c>
      <c r="K7" s="65">
        <v>0</v>
      </c>
      <c r="L7" s="65">
        <v>0</v>
      </c>
      <c r="M7" s="65">
        <v>6</v>
      </c>
      <c r="N7" s="65">
        <v>4</v>
      </c>
      <c r="O7" s="65">
        <v>0</v>
      </c>
      <c r="P7" s="65">
        <v>0</v>
      </c>
      <c r="Q7" s="65">
        <f t="shared" si="0"/>
        <v>3185</v>
      </c>
      <c r="R7" s="65">
        <f t="shared" si="1"/>
        <v>7873.62</v>
      </c>
      <c r="S7" s="74">
        <f>R7*100/'CD Ratio_3'!F7</f>
        <v>8.2049352868843926</v>
      </c>
    </row>
    <row r="8" spans="1:20" x14ac:dyDescent="0.2">
      <c r="A8" s="51">
        <v>3</v>
      </c>
      <c r="B8" s="52" t="s">
        <v>54</v>
      </c>
      <c r="C8" s="65">
        <v>22305</v>
      </c>
      <c r="D8" s="65">
        <v>44235</v>
      </c>
      <c r="E8" s="65">
        <f>SCST_OS_22!C8+SCST_OS_22!E8</f>
        <v>28022</v>
      </c>
      <c r="F8" s="65">
        <f>SCST_OS_22!D8+SCST_OS_22!F8</f>
        <v>29303</v>
      </c>
      <c r="G8" s="65">
        <f>SHGs_19!E8</f>
        <v>1401</v>
      </c>
      <c r="H8" s="65">
        <f>SHGs_19!F8</f>
        <v>2802</v>
      </c>
      <c r="I8" s="65">
        <f>Minority_OS_20!O8</f>
        <v>16243</v>
      </c>
      <c r="J8" s="65">
        <f>Minority_OS_20!P8</f>
        <v>103984</v>
      </c>
      <c r="K8" s="65">
        <v>15105</v>
      </c>
      <c r="L8" s="65">
        <v>412</v>
      </c>
      <c r="M8" s="65">
        <v>167</v>
      </c>
      <c r="N8" s="65">
        <v>280</v>
      </c>
      <c r="O8" s="65">
        <v>198</v>
      </c>
      <c r="P8" s="65">
        <v>61</v>
      </c>
      <c r="Q8" s="65">
        <f t="shared" si="0"/>
        <v>83441</v>
      </c>
      <c r="R8" s="65">
        <f t="shared" si="1"/>
        <v>181077</v>
      </c>
      <c r="S8" s="74">
        <f>R8*100/'CD Ratio_3'!F8</f>
        <v>19.099039463142294</v>
      </c>
    </row>
    <row r="9" spans="1:20" x14ac:dyDescent="0.2">
      <c r="A9" s="51">
        <v>4</v>
      </c>
      <c r="B9" s="52" t="s">
        <v>55</v>
      </c>
      <c r="C9" s="65">
        <v>854527</v>
      </c>
      <c r="D9" s="65">
        <v>461942</v>
      </c>
      <c r="E9" s="65">
        <f>SCST_OS_22!C9+SCST_OS_22!E9</f>
        <v>102309</v>
      </c>
      <c r="F9" s="65">
        <f>SCST_OS_22!D9+SCST_OS_22!F9</f>
        <v>118818</v>
      </c>
      <c r="G9" s="65">
        <f>SHGs_19!E9</f>
        <v>2478</v>
      </c>
      <c r="H9" s="65">
        <f>SHGs_19!F9</f>
        <v>3693</v>
      </c>
      <c r="I9" s="65">
        <f>Minority_OS_20!O9</f>
        <v>20599</v>
      </c>
      <c r="J9" s="65">
        <f>Minority_OS_20!P9</f>
        <v>111475</v>
      </c>
      <c r="K9" s="65">
        <v>8001</v>
      </c>
      <c r="L9" s="65">
        <v>238</v>
      </c>
      <c r="M9" s="65">
        <v>473</v>
      </c>
      <c r="N9" s="65">
        <v>167</v>
      </c>
      <c r="O9" s="65">
        <v>182</v>
      </c>
      <c r="P9" s="65">
        <v>74</v>
      </c>
      <c r="Q9" s="65">
        <f t="shared" si="0"/>
        <v>988569</v>
      </c>
      <c r="R9" s="65">
        <f t="shared" si="1"/>
        <v>696407</v>
      </c>
      <c r="S9" s="74">
        <f>R9*100/'CD Ratio_3'!F9</f>
        <v>35.068477009077732</v>
      </c>
    </row>
    <row r="10" spans="1:20" x14ac:dyDescent="0.2">
      <c r="A10" s="51">
        <v>5</v>
      </c>
      <c r="B10" s="52" t="s">
        <v>56</v>
      </c>
      <c r="C10" s="65">
        <v>33926</v>
      </c>
      <c r="D10" s="65">
        <v>36427</v>
      </c>
      <c r="E10" s="65">
        <f>SCST_OS_22!C10+SCST_OS_22!E10</f>
        <v>24307</v>
      </c>
      <c r="F10" s="65">
        <f>SCST_OS_22!D10+SCST_OS_22!F10</f>
        <v>70705</v>
      </c>
      <c r="G10" s="65">
        <f>SHGs_19!E10</f>
        <v>635</v>
      </c>
      <c r="H10" s="65">
        <f>SHGs_19!F10</f>
        <v>458</v>
      </c>
      <c r="I10" s="65">
        <f>Minority_OS_20!O10</f>
        <v>15765</v>
      </c>
      <c r="J10" s="65">
        <f>Minority_OS_20!P10</f>
        <v>39773.870000000003</v>
      </c>
      <c r="K10" s="65">
        <v>55</v>
      </c>
      <c r="L10" s="65">
        <v>0.31</v>
      </c>
      <c r="M10" s="65">
        <v>18</v>
      </c>
      <c r="N10" s="65">
        <v>8.9700000000000006</v>
      </c>
      <c r="O10" s="65">
        <v>927</v>
      </c>
      <c r="P10" s="65">
        <v>1592</v>
      </c>
      <c r="Q10" s="65">
        <f t="shared" si="0"/>
        <v>75633</v>
      </c>
      <c r="R10" s="65">
        <f t="shared" si="1"/>
        <v>148965.15</v>
      </c>
      <c r="S10" s="74">
        <f>R10*100/'CD Ratio_3'!F10</f>
        <v>46.303163960872446</v>
      </c>
    </row>
    <row r="11" spans="1:20" x14ac:dyDescent="0.2">
      <c r="A11" s="51">
        <v>6</v>
      </c>
      <c r="B11" s="52" t="s">
        <v>57</v>
      </c>
      <c r="C11" s="65">
        <v>22801</v>
      </c>
      <c r="D11" s="65">
        <v>50920</v>
      </c>
      <c r="E11" s="65">
        <f>SCST_OS_22!C11+SCST_OS_22!E11</f>
        <v>7842</v>
      </c>
      <c r="F11" s="65">
        <f>SCST_OS_22!D11+SCST_OS_22!F11</f>
        <v>16110</v>
      </c>
      <c r="G11" s="65">
        <f>SHGs_19!E11</f>
        <v>477</v>
      </c>
      <c r="H11" s="65">
        <f>SHGs_19!F11</f>
        <v>378.3</v>
      </c>
      <c r="I11" s="65">
        <f>Minority_OS_20!O11</f>
        <v>9921</v>
      </c>
      <c r="J11" s="65">
        <f>Minority_OS_20!P11</f>
        <v>30537</v>
      </c>
      <c r="K11" s="65">
        <v>1111</v>
      </c>
      <c r="L11" s="65">
        <v>24.8</v>
      </c>
      <c r="M11" s="65">
        <v>2180</v>
      </c>
      <c r="N11" s="65">
        <v>199</v>
      </c>
      <c r="O11" s="65">
        <v>0</v>
      </c>
      <c r="P11" s="65">
        <v>0</v>
      </c>
      <c r="Q11" s="65">
        <f t="shared" si="0"/>
        <v>44332</v>
      </c>
      <c r="R11" s="65">
        <f t="shared" si="1"/>
        <v>98169.1</v>
      </c>
      <c r="S11" s="74">
        <f>R11*100/'CD Ratio_3'!F11</f>
        <v>19.94869904312425</v>
      </c>
    </row>
    <row r="12" spans="1:20" x14ac:dyDescent="0.2">
      <c r="A12" s="51">
        <v>7</v>
      </c>
      <c r="B12" s="52" t="s">
        <v>58</v>
      </c>
      <c r="C12" s="65">
        <v>169832</v>
      </c>
      <c r="D12" s="65">
        <v>298693</v>
      </c>
      <c r="E12" s="65">
        <f>SCST_OS_22!C12+SCST_OS_22!E12</f>
        <v>138572</v>
      </c>
      <c r="F12" s="65">
        <f>SCST_OS_22!D12+SCST_OS_22!F12</f>
        <v>112922</v>
      </c>
      <c r="G12" s="65">
        <f>SHGs_19!E12</f>
        <v>8627</v>
      </c>
      <c r="H12" s="65">
        <f>SHGs_19!F12</f>
        <v>5636</v>
      </c>
      <c r="I12" s="65">
        <f>Minority_OS_20!O12</f>
        <v>23311</v>
      </c>
      <c r="J12" s="65">
        <f>Minority_OS_20!P12</f>
        <v>49552</v>
      </c>
      <c r="K12" s="65">
        <v>6502</v>
      </c>
      <c r="L12" s="65">
        <v>127</v>
      </c>
      <c r="M12" s="65">
        <v>888</v>
      </c>
      <c r="N12" s="65">
        <v>75</v>
      </c>
      <c r="O12" s="65">
        <v>0</v>
      </c>
      <c r="P12" s="65">
        <v>0</v>
      </c>
      <c r="Q12" s="65">
        <f t="shared" si="0"/>
        <v>347732</v>
      </c>
      <c r="R12" s="65">
        <f t="shared" si="1"/>
        <v>467005</v>
      </c>
      <c r="S12" s="74">
        <f>R12*100/'CD Ratio_3'!F12</f>
        <v>34.225006119394891</v>
      </c>
    </row>
    <row r="13" spans="1:20" x14ac:dyDescent="0.2">
      <c r="A13" s="51">
        <v>8</v>
      </c>
      <c r="B13" s="52" t="s">
        <v>45</v>
      </c>
      <c r="C13" s="65">
        <v>9409</v>
      </c>
      <c r="D13" s="65">
        <v>19614.900000000001</v>
      </c>
      <c r="E13" s="65">
        <f>SCST_OS_22!C13+SCST_OS_22!E13</f>
        <v>2284</v>
      </c>
      <c r="F13" s="65">
        <f>SCST_OS_22!D13+SCST_OS_22!F13</f>
        <v>5038.16</v>
      </c>
      <c r="G13" s="65">
        <f>SHGs_19!E13</f>
        <v>18</v>
      </c>
      <c r="H13" s="65">
        <f>SHGs_19!F13</f>
        <v>16.309999999999999</v>
      </c>
      <c r="I13" s="65">
        <f>Minority_OS_20!O13</f>
        <v>2092</v>
      </c>
      <c r="J13" s="65">
        <f>Minority_OS_20!P13</f>
        <v>11182.1</v>
      </c>
      <c r="K13" s="65">
        <v>0</v>
      </c>
      <c r="L13" s="65">
        <v>0</v>
      </c>
      <c r="M13" s="65">
        <v>29</v>
      </c>
      <c r="N13" s="65">
        <v>13.22</v>
      </c>
      <c r="O13" s="65">
        <v>0</v>
      </c>
      <c r="P13" s="65">
        <v>0</v>
      </c>
      <c r="Q13" s="65">
        <f t="shared" si="0"/>
        <v>13832</v>
      </c>
      <c r="R13" s="65">
        <f t="shared" si="1"/>
        <v>35864.69</v>
      </c>
      <c r="S13" s="74">
        <f>R13*100/'CD Ratio_3'!F13</f>
        <v>10.995266460851731</v>
      </c>
    </row>
    <row r="14" spans="1:20" x14ac:dyDescent="0.2">
      <c r="A14" s="51">
        <v>9</v>
      </c>
      <c r="B14" s="52" t="s">
        <v>46</v>
      </c>
      <c r="C14" s="65">
        <v>6321</v>
      </c>
      <c r="D14" s="65">
        <v>10347</v>
      </c>
      <c r="E14" s="65">
        <f>SCST_OS_22!C14+SCST_OS_22!E14</f>
        <v>4517</v>
      </c>
      <c r="F14" s="65">
        <f>SCST_OS_22!D14+SCST_OS_22!F14</f>
        <v>4439</v>
      </c>
      <c r="G14" s="65">
        <f>SHGs_19!E14</f>
        <v>103</v>
      </c>
      <c r="H14" s="65">
        <f>SHGs_19!F14</f>
        <v>71</v>
      </c>
      <c r="I14" s="65">
        <f>Minority_OS_20!O14</f>
        <v>2738</v>
      </c>
      <c r="J14" s="65">
        <f>Minority_OS_20!P14</f>
        <v>7104</v>
      </c>
      <c r="K14" s="65">
        <v>1562</v>
      </c>
      <c r="L14" s="65">
        <v>22</v>
      </c>
      <c r="M14" s="65">
        <v>80</v>
      </c>
      <c r="N14" s="65">
        <v>20</v>
      </c>
      <c r="O14" s="65">
        <v>0</v>
      </c>
      <c r="P14" s="65">
        <v>0</v>
      </c>
      <c r="Q14" s="65">
        <f t="shared" si="0"/>
        <v>15321</v>
      </c>
      <c r="R14" s="65">
        <f t="shared" si="1"/>
        <v>22003</v>
      </c>
      <c r="S14" s="74">
        <f>R14*100/'CD Ratio_3'!F14</f>
        <v>13.069326173269458</v>
      </c>
    </row>
    <row r="15" spans="1:20" x14ac:dyDescent="0.2">
      <c r="A15" s="51">
        <v>10</v>
      </c>
      <c r="B15" s="52" t="s">
        <v>78</v>
      </c>
      <c r="C15" s="65">
        <v>20321</v>
      </c>
      <c r="D15" s="65">
        <v>29589</v>
      </c>
      <c r="E15" s="65">
        <f>SCST_OS_22!C15+SCST_OS_22!E15</f>
        <v>10291</v>
      </c>
      <c r="F15" s="65">
        <f>SCST_OS_22!D15+SCST_OS_22!F15</f>
        <v>8860</v>
      </c>
      <c r="G15" s="65">
        <f>SHGs_19!E15</f>
        <v>151</v>
      </c>
      <c r="H15" s="65">
        <f>SHGs_19!F15</f>
        <v>99</v>
      </c>
      <c r="I15" s="65">
        <f>Minority_OS_20!O15</f>
        <v>6016</v>
      </c>
      <c r="J15" s="65">
        <f>Minority_OS_20!P15</f>
        <v>25821</v>
      </c>
      <c r="K15" s="65">
        <v>5</v>
      </c>
      <c r="L15" s="65">
        <v>0.15</v>
      </c>
      <c r="M15" s="65">
        <v>0</v>
      </c>
      <c r="N15" s="65">
        <v>0</v>
      </c>
      <c r="O15" s="65">
        <v>14254</v>
      </c>
      <c r="P15" s="65">
        <v>3840</v>
      </c>
      <c r="Q15" s="65">
        <f t="shared" si="0"/>
        <v>51038</v>
      </c>
      <c r="R15" s="65">
        <f t="shared" si="1"/>
        <v>68209.149999999994</v>
      </c>
      <c r="S15" s="74">
        <f>R15*100/'CD Ratio_3'!F15</f>
        <v>15.544969529565662</v>
      </c>
    </row>
    <row r="16" spans="1:20" x14ac:dyDescent="0.2">
      <c r="A16" s="51">
        <v>11</v>
      </c>
      <c r="B16" s="52" t="s">
        <v>59</v>
      </c>
      <c r="C16" s="65">
        <v>1045</v>
      </c>
      <c r="D16" s="65">
        <v>1814</v>
      </c>
      <c r="E16" s="65">
        <f>SCST_OS_22!C16+SCST_OS_22!E16</f>
        <v>1282</v>
      </c>
      <c r="F16" s="65">
        <f>SCST_OS_22!D16+SCST_OS_22!F16</f>
        <v>1621</v>
      </c>
      <c r="G16" s="65">
        <f>SHGs_19!E16</f>
        <v>796</v>
      </c>
      <c r="H16" s="65">
        <f>SHGs_19!F16</f>
        <v>970</v>
      </c>
      <c r="I16" s="65">
        <f>Minority_OS_20!O16</f>
        <v>390</v>
      </c>
      <c r="J16" s="65">
        <f>Minority_OS_20!P16</f>
        <v>595</v>
      </c>
      <c r="K16" s="65">
        <v>239</v>
      </c>
      <c r="L16" s="65">
        <v>7</v>
      </c>
      <c r="M16" s="65">
        <v>651</v>
      </c>
      <c r="N16" s="65">
        <v>156</v>
      </c>
      <c r="O16" s="65">
        <v>2165</v>
      </c>
      <c r="P16" s="65">
        <v>3539</v>
      </c>
      <c r="Q16" s="65">
        <f t="shared" si="0"/>
        <v>6568</v>
      </c>
      <c r="R16" s="65">
        <f t="shared" si="1"/>
        <v>8702</v>
      </c>
      <c r="S16" s="74">
        <f>R16*100/'CD Ratio_3'!F16</f>
        <v>19.243322995925777</v>
      </c>
    </row>
    <row r="17" spans="1:19" x14ac:dyDescent="0.2">
      <c r="A17" s="51">
        <v>12</v>
      </c>
      <c r="B17" s="52" t="s">
        <v>60</v>
      </c>
      <c r="C17" s="65">
        <v>2415</v>
      </c>
      <c r="D17" s="65">
        <v>4502</v>
      </c>
      <c r="E17" s="65">
        <f>SCST_OS_22!C17+SCST_OS_22!E17</f>
        <v>2270</v>
      </c>
      <c r="F17" s="65">
        <f>SCST_OS_22!D17+SCST_OS_22!F17</f>
        <v>3444</v>
      </c>
      <c r="G17" s="65">
        <f>SHGs_19!E17</f>
        <v>0</v>
      </c>
      <c r="H17" s="65">
        <f>SHGs_19!F17</f>
        <v>0</v>
      </c>
      <c r="I17" s="65">
        <f>Minority_OS_20!O17</f>
        <v>465</v>
      </c>
      <c r="J17" s="65">
        <f>Minority_OS_20!P17</f>
        <v>1016.75</v>
      </c>
      <c r="K17" s="65">
        <v>0</v>
      </c>
      <c r="L17" s="65">
        <v>0</v>
      </c>
      <c r="M17" s="65">
        <v>92</v>
      </c>
      <c r="N17" s="65">
        <v>7.58</v>
      </c>
      <c r="O17" s="65">
        <v>247</v>
      </c>
      <c r="P17" s="65">
        <v>59</v>
      </c>
      <c r="Q17" s="65">
        <f t="shared" si="0"/>
        <v>5489</v>
      </c>
      <c r="R17" s="65">
        <f t="shared" si="1"/>
        <v>9029.33</v>
      </c>
      <c r="S17" s="74">
        <f>R17*100/'CD Ratio_3'!F17</f>
        <v>7.1717698826856022</v>
      </c>
    </row>
    <row r="18" spans="1:19" x14ac:dyDescent="0.2">
      <c r="A18" s="51">
        <v>13</v>
      </c>
      <c r="B18" s="52" t="s">
        <v>190</v>
      </c>
      <c r="C18" s="65">
        <v>8492</v>
      </c>
      <c r="D18" s="65">
        <v>15275</v>
      </c>
      <c r="E18" s="65">
        <f>SCST_OS_22!C18+SCST_OS_22!E18</f>
        <v>4926</v>
      </c>
      <c r="F18" s="65">
        <f>SCST_OS_22!D18+SCST_OS_22!F18</f>
        <v>12146</v>
      </c>
      <c r="G18" s="65">
        <f>SHGs_19!E18</f>
        <v>64</v>
      </c>
      <c r="H18" s="65">
        <f>SHGs_19!F18</f>
        <v>66</v>
      </c>
      <c r="I18" s="65">
        <f>Minority_OS_20!O18</f>
        <v>2230</v>
      </c>
      <c r="J18" s="65">
        <f>Minority_OS_20!P18</f>
        <v>6692</v>
      </c>
      <c r="K18" s="65">
        <v>245</v>
      </c>
      <c r="L18" s="65">
        <v>2</v>
      </c>
      <c r="M18" s="65">
        <v>8</v>
      </c>
      <c r="N18" s="65">
        <v>2</v>
      </c>
      <c r="O18" s="65">
        <v>0</v>
      </c>
      <c r="P18" s="65">
        <v>0</v>
      </c>
      <c r="Q18" s="65">
        <f t="shared" si="0"/>
        <v>15965</v>
      </c>
      <c r="R18" s="65">
        <f t="shared" si="1"/>
        <v>34183</v>
      </c>
      <c r="S18" s="74">
        <f>R18*100/'CD Ratio_3'!F18</f>
        <v>14.294077552573587</v>
      </c>
    </row>
    <row r="19" spans="1:19" x14ac:dyDescent="0.2">
      <c r="A19" s="51">
        <v>14</v>
      </c>
      <c r="B19" s="52" t="s">
        <v>191</v>
      </c>
      <c r="C19" s="65">
        <v>5047</v>
      </c>
      <c r="D19" s="65">
        <v>9887.49</v>
      </c>
      <c r="E19" s="65">
        <f>SCST_OS_22!C19+SCST_OS_22!E19</f>
        <v>957</v>
      </c>
      <c r="F19" s="65">
        <f>SCST_OS_22!D19+SCST_OS_22!F19</f>
        <v>1292.0700000000002</v>
      </c>
      <c r="G19" s="65">
        <f>SHGs_19!E19</f>
        <v>24</v>
      </c>
      <c r="H19" s="65">
        <f>SHGs_19!F19</f>
        <v>28</v>
      </c>
      <c r="I19" s="65">
        <f>Minority_OS_20!O19</f>
        <v>3177</v>
      </c>
      <c r="J19" s="65">
        <f>Minority_OS_20!P19</f>
        <v>10253</v>
      </c>
      <c r="K19" s="65">
        <v>3346</v>
      </c>
      <c r="L19" s="65">
        <v>4.97</v>
      </c>
      <c r="M19" s="65">
        <v>49</v>
      </c>
      <c r="N19" s="65">
        <v>38.79</v>
      </c>
      <c r="O19" s="65">
        <v>0</v>
      </c>
      <c r="P19" s="65">
        <v>0</v>
      </c>
      <c r="Q19" s="65">
        <f t="shared" si="0"/>
        <v>12600</v>
      </c>
      <c r="R19" s="65">
        <f t="shared" si="1"/>
        <v>21504.32</v>
      </c>
      <c r="S19" s="74">
        <f>R19*100/'CD Ratio_3'!F19</f>
        <v>31.134997393872705</v>
      </c>
    </row>
    <row r="20" spans="1:19" x14ac:dyDescent="0.2">
      <c r="A20" s="51">
        <v>15</v>
      </c>
      <c r="B20" s="52" t="s">
        <v>61</v>
      </c>
      <c r="C20" s="65">
        <v>117328</v>
      </c>
      <c r="D20" s="65">
        <v>139265.85999999999</v>
      </c>
      <c r="E20" s="65">
        <f>SCST_OS_22!C20+SCST_OS_22!E20</f>
        <v>30300</v>
      </c>
      <c r="F20" s="65">
        <f>SCST_OS_22!D20+SCST_OS_22!F20</f>
        <v>37999.410000000003</v>
      </c>
      <c r="G20" s="65">
        <f>SHGs_19!E20</f>
        <v>4622</v>
      </c>
      <c r="H20" s="65">
        <f>SHGs_19!F20</f>
        <v>3525</v>
      </c>
      <c r="I20" s="65">
        <f>Minority_OS_20!O20</f>
        <v>10357</v>
      </c>
      <c r="J20" s="65">
        <f>Minority_OS_20!P20</f>
        <v>43588.78</v>
      </c>
      <c r="K20" s="65">
        <v>1709</v>
      </c>
      <c r="L20" s="65">
        <v>19.75</v>
      </c>
      <c r="M20" s="65">
        <v>372</v>
      </c>
      <c r="N20" s="65">
        <v>33.36</v>
      </c>
      <c r="O20" s="65">
        <v>7999</v>
      </c>
      <c r="P20" s="65">
        <v>167092</v>
      </c>
      <c r="Q20" s="65">
        <f t="shared" si="0"/>
        <v>172687</v>
      </c>
      <c r="R20" s="65">
        <f t="shared" si="1"/>
        <v>391524.16</v>
      </c>
      <c r="S20" s="74">
        <f>R20*100/'CD Ratio_3'!F20</f>
        <v>23.679105421224357</v>
      </c>
    </row>
    <row r="21" spans="1:19" x14ac:dyDescent="0.2">
      <c r="A21" s="51">
        <v>16</v>
      </c>
      <c r="B21" s="52" t="s">
        <v>67</v>
      </c>
      <c r="C21" s="65">
        <v>385561</v>
      </c>
      <c r="D21" s="65">
        <v>417732</v>
      </c>
      <c r="E21" s="65">
        <f>SCST_OS_22!C21+SCST_OS_22!E21</f>
        <v>106829</v>
      </c>
      <c r="F21" s="65">
        <f>SCST_OS_22!D21+SCST_OS_22!F21</f>
        <v>246838</v>
      </c>
      <c r="G21" s="65">
        <f>SHGs_19!E21</f>
        <v>11376</v>
      </c>
      <c r="H21" s="65">
        <v>3056</v>
      </c>
      <c r="I21" s="65">
        <v>113112</v>
      </c>
      <c r="J21" s="65">
        <v>186549</v>
      </c>
      <c r="K21" s="65">
        <v>3923</v>
      </c>
      <c r="L21" s="65">
        <v>102</v>
      </c>
      <c r="M21" s="65">
        <v>110</v>
      </c>
      <c r="N21" s="65">
        <v>8</v>
      </c>
      <c r="O21" s="65">
        <v>0</v>
      </c>
      <c r="P21" s="65">
        <v>0</v>
      </c>
      <c r="Q21" s="65">
        <f t="shared" si="0"/>
        <v>620911</v>
      </c>
      <c r="R21" s="65">
        <f t="shared" si="1"/>
        <v>854285</v>
      </c>
      <c r="S21" s="74">
        <f>R21*100/'CD Ratio_3'!F21</f>
        <v>12.851492923506475</v>
      </c>
    </row>
    <row r="22" spans="1:19" x14ac:dyDescent="0.2">
      <c r="A22" s="51">
        <v>17</v>
      </c>
      <c r="B22" s="52" t="s">
        <v>62</v>
      </c>
      <c r="C22" s="65">
        <v>7826</v>
      </c>
      <c r="D22" s="65">
        <v>11072</v>
      </c>
      <c r="E22" s="65">
        <f>SCST_OS_22!C22+SCST_OS_22!E22</f>
        <v>3982</v>
      </c>
      <c r="F22" s="65">
        <f>SCST_OS_22!D22+SCST_OS_22!F22</f>
        <v>5126</v>
      </c>
      <c r="G22" s="65">
        <f>SHGs_19!E22</f>
        <v>163</v>
      </c>
      <c r="H22" s="65">
        <f>SHGs_19!F22</f>
        <v>365</v>
      </c>
      <c r="I22" s="65">
        <f>Minority_OS_20!O22</f>
        <v>3515</v>
      </c>
      <c r="J22" s="65">
        <f>Minority_OS_20!P22</f>
        <v>10487</v>
      </c>
      <c r="K22" s="65">
        <v>406</v>
      </c>
      <c r="L22" s="65">
        <v>7</v>
      </c>
      <c r="M22" s="65">
        <v>4</v>
      </c>
      <c r="N22" s="65">
        <v>1</v>
      </c>
      <c r="O22" s="65">
        <v>3435</v>
      </c>
      <c r="P22" s="65">
        <v>2492</v>
      </c>
      <c r="Q22" s="65">
        <f t="shared" si="0"/>
        <v>19331</v>
      </c>
      <c r="R22" s="65">
        <f t="shared" si="1"/>
        <v>29550</v>
      </c>
      <c r="S22" s="74">
        <f>R22*100/'CD Ratio_3'!F22</f>
        <v>17.678414386819263</v>
      </c>
    </row>
    <row r="23" spans="1:19" x14ac:dyDescent="0.2">
      <c r="A23" s="51">
        <v>18</v>
      </c>
      <c r="B23" s="52" t="s">
        <v>192</v>
      </c>
      <c r="C23" s="65">
        <v>36788</v>
      </c>
      <c r="D23" s="65">
        <v>17692</v>
      </c>
      <c r="E23" s="65">
        <f>SCST_OS_22!C23+SCST_OS_22!E23</f>
        <v>26813</v>
      </c>
      <c r="F23" s="65">
        <f>SCST_OS_22!D23+SCST_OS_22!F23</f>
        <v>20748</v>
      </c>
      <c r="G23" s="65">
        <f>SHGs_19!E23</f>
        <v>2125</v>
      </c>
      <c r="H23" s="65">
        <f>SHGs_19!F23</f>
        <v>1427</v>
      </c>
      <c r="I23" s="65">
        <f>Minority_OS_20!O23</f>
        <v>29991</v>
      </c>
      <c r="J23" s="65">
        <f>Minority_OS_20!P23</f>
        <v>23090</v>
      </c>
      <c r="K23" s="65">
        <v>320</v>
      </c>
      <c r="L23" s="65">
        <v>12</v>
      </c>
      <c r="M23" s="65">
        <v>835</v>
      </c>
      <c r="N23" s="65">
        <v>85</v>
      </c>
      <c r="O23" s="65">
        <v>6671</v>
      </c>
      <c r="P23" s="65">
        <v>607</v>
      </c>
      <c r="Q23" s="65">
        <f t="shared" si="0"/>
        <v>103543</v>
      </c>
      <c r="R23" s="65">
        <f t="shared" si="1"/>
        <v>63661</v>
      </c>
      <c r="S23" s="74">
        <f>R23*100/'CD Ratio_3'!F23</f>
        <v>13.315348622289882</v>
      </c>
    </row>
    <row r="24" spans="1:19" x14ac:dyDescent="0.2">
      <c r="A24" s="51">
        <v>19</v>
      </c>
      <c r="B24" s="52" t="s">
        <v>63</v>
      </c>
      <c r="C24" s="65">
        <v>92630</v>
      </c>
      <c r="D24" s="65">
        <v>158033</v>
      </c>
      <c r="E24" s="65">
        <f>SCST_OS_22!C24+SCST_OS_22!E24</f>
        <v>35866</v>
      </c>
      <c r="F24" s="65">
        <f>SCST_OS_22!D24+SCST_OS_22!F24</f>
        <v>45820</v>
      </c>
      <c r="G24" s="65">
        <f>SHGs_19!E24</f>
        <v>17325</v>
      </c>
      <c r="H24" s="65">
        <f>SHGs_19!F24</f>
        <v>6453</v>
      </c>
      <c r="I24" s="65">
        <f>Minority_OS_20!O24</f>
        <v>10542</v>
      </c>
      <c r="J24" s="65">
        <f>Minority_OS_20!P24</f>
        <v>43514</v>
      </c>
      <c r="K24" s="65">
        <v>2450</v>
      </c>
      <c r="L24" s="65">
        <v>65</v>
      </c>
      <c r="M24" s="65">
        <v>203</v>
      </c>
      <c r="N24" s="65">
        <v>42</v>
      </c>
      <c r="O24" s="65">
        <v>0</v>
      </c>
      <c r="P24" s="65">
        <v>0</v>
      </c>
      <c r="Q24" s="65">
        <f t="shared" si="0"/>
        <v>159016</v>
      </c>
      <c r="R24" s="65">
        <f t="shared" si="1"/>
        <v>253927</v>
      </c>
      <c r="S24" s="74">
        <f>R24*100/'CD Ratio_3'!F24</f>
        <v>24.375860960051455</v>
      </c>
    </row>
    <row r="25" spans="1:19" x14ac:dyDescent="0.2">
      <c r="A25" s="51">
        <v>20</v>
      </c>
      <c r="B25" s="52" t="s">
        <v>64</v>
      </c>
      <c r="C25" s="65">
        <v>16</v>
      </c>
      <c r="D25" s="65">
        <v>48</v>
      </c>
      <c r="E25" s="65">
        <f>SCST_OS_22!C25+SCST_OS_22!E25</f>
        <v>252</v>
      </c>
      <c r="F25" s="65">
        <f>SCST_OS_22!D25+SCST_OS_22!F25</f>
        <v>2576</v>
      </c>
      <c r="G25" s="65">
        <f>SHGs_19!E25</f>
        <v>0</v>
      </c>
      <c r="H25" s="65">
        <f>SHGs_19!F25</f>
        <v>0</v>
      </c>
      <c r="I25" s="65">
        <f>Minority_OS_20!O25</f>
        <v>197</v>
      </c>
      <c r="J25" s="65">
        <f>Minority_OS_20!P25</f>
        <v>217.21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f t="shared" si="0"/>
        <v>465</v>
      </c>
      <c r="R25" s="65">
        <f t="shared" si="1"/>
        <v>2841.21</v>
      </c>
      <c r="S25" s="74">
        <f>R25*100/'CD Ratio_3'!F25</f>
        <v>7.8319872095266971</v>
      </c>
    </row>
    <row r="26" spans="1:19" x14ac:dyDescent="0.2">
      <c r="A26" s="51">
        <v>21</v>
      </c>
      <c r="B26" s="52" t="s">
        <v>47</v>
      </c>
      <c r="C26" s="65">
        <v>6322</v>
      </c>
      <c r="D26" s="65">
        <v>13092</v>
      </c>
      <c r="E26" s="65">
        <f>SCST_OS_22!C26+SCST_OS_22!E26</f>
        <v>1057</v>
      </c>
      <c r="F26" s="65">
        <f>SCST_OS_22!D26+SCST_OS_22!F26</f>
        <v>2061</v>
      </c>
      <c r="G26" s="65">
        <f>SHGs_19!E26</f>
        <v>38</v>
      </c>
      <c r="H26" s="65">
        <f>SHGs_19!F26</f>
        <v>99</v>
      </c>
      <c r="I26" s="65">
        <f>Minority_OS_20!O26</f>
        <v>1929</v>
      </c>
      <c r="J26" s="65">
        <f>Minority_OS_20!P26</f>
        <v>7898.82</v>
      </c>
      <c r="K26" s="65">
        <v>0</v>
      </c>
      <c r="L26" s="65">
        <v>0</v>
      </c>
      <c r="M26" s="65">
        <v>504</v>
      </c>
      <c r="N26" s="65">
        <v>29.96</v>
      </c>
      <c r="O26" s="65">
        <v>3242</v>
      </c>
      <c r="P26" s="65">
        <v>2394.98</v>
      </c>
      <c r="Q26" s="65">
        <f t="shared" si="0"/>
        <v>13092</v>
      </c>
      <c r="R26" s="65">
        <f t="shared" si="1"/>
        <v>25575.760000000002</v>
      </c>
      <c r="S26" s="74">
        <f>R26*100/'CD Ratio_3'!F26</f>
        <v>24.451480907856748</v>
      </c>
    </row>
    <row r="27" spans="1:19" x14ac:dyDescent="0.2">
      <c r="A27" s="229"/>
      <c r="B27" s="165" t="s">
        <v>307</v>
      </c>
      <c r="C27" s="68">
        <f>SUM(C6:C26)</f>
        <v>1903113</v>
      </c>
      <c r="D27" s="68">
        <f>SUM(D6:D26)</f>
        <v>1933074.25</v>
      </c>
      <c r="E27" s="68">
        <f>SUM(E6:E26)</f>
        <v>578760</v>
      </c>
      <c r="F27" s="68">
        <f t="shared" ref="F27:R27" si="2">SUM(F6:F26)</f>
        <v>848638.64</v>
      </c>
      <c r="G27" s="68">
        <f t="shared" si="2"/>
        <v>51746</v>
      </c>
      <c r="H27" s="68">
        <f t="shared" si="2"/>
        <v>30051.23</v>
      </c>
      <c r="I27" s="68">
        <f t="shared" si="2"/>
        <v>293637</v>
      </c>
      <c r="J27" s="68">
        <f t="shared" si="2"/>
        <v>773938.52999999991</v>
      </c>
      <c r="K27" s="68">
        <f t="shared" si="2"/>
        <v>46236</v>
      </c>
      <c r="L27" s="68">
        <f t="shared" si="2"/>
        <v>1047.98</v>
      </c>
      <c r="M27" s="68">
        <f t="shared" si="2"/>
        <v>6811</v>
      </c>
      <c r="N27" s="68">
        <f t="shared" si="2"/>
        <v>1191.8800000000001</v>
      </c>
      <c r="O27" s="68">
        <f t="shared" si="2"/>
        <v>41867</v>
      </c>
      <c r="P27" s="68">
        <f t="shared" si="2"/>
        <v>189808.98</v>
      </c>
      <c r="Q27" s="68">
        <f t="shared" si="2"/>
        <v>2922170</v>
      </c>
      <c r="R27" s="68">
        <f t="shared" si="2"/>
        <v>3777751.4899999998</v>
      </c>
      <c r="S27" s="196">
        <f>R27*100/'CD Ratio_3'!F27</f>
        <v>21.514850041682497</v>
      </c>
    </row>
    <row r="28" spans="1:19" x14ac:dyDescent="0.2">
      <c r="A28" s="51">
        <v>22</v>
      </c>
      <c r="B28" s="52" t="s">
        <v>44</v>
      </c>
      <c r="C28" s="65">
        <v>27168</v>
      </c>
      <c r="D28" s="65">
        <v>34705.160000000003</v>
      </c>
      <c r="E28" s="65">
        <f>SCST_OS_22!C28+SCST_OS_22!E28</f>
        <v>27352</v>
      </c>
      <c r="F28" s="65">
        <f>SCST_OS_22!D28+SCST_OS_22!F28</f>
        <v>8479</v>
      </c>
      <c r="G28" s="65">
        <f>SHGs_19!E28</f>
        <v>49</v>
      </c>
      <c r="H28" s="65">
        <f>SHGs_19!F28</f>
        <v>383.78</v>
      </c>
      <c r="I28" s="65">
        <f>Minority_OS_20!O28</f>
        <v>6026</v>
      </c>
      <c r="J28" s="65">
        <f>Minority_OS_20!P28</f>
        <v>11544.91</v>
      </c>
      <c r="K28" s="65">
        <v>0</v>
      </c>
      <c r="L28" s="65">
        <v>0</v>
      </c>
      <c r="M28" s="65">
        <v>0</v>
      </c>
      <c r="N28" s="65">
        <v>0</v>
      </c>
      <c r="O28" s="65">
        <v>9</v>
      </c>
      <c r="P28" s="65">
        <v>454.77</v>
      </c>
      <c r="Q28" s="65">
        <f t="shared" ref="Q28:Q48" si="3">O28+M28+K28+I28+G28+E28+C28</f>
        <v>60604</v>
      </c>
      <c r="R28" s="65">
        <f t="shared" ref="R28:R48" si="4">P28+N28+L28+J28+H28+F28+D28</f>
        <v>55567.62</v>
      </c>
      <c r="S28" s="74">
        <f>R28*100/'CD Ratio_3'!F28</f>
        <v>8.1060826932871493</v>
      </c>
    </row>
    <row r="29" spans="1:19" x14ac:dyDescent="0.2">
      <c r="A29" s="51">
        <v>23</v>
      </c>
      <c r="B29" s="52" t="s">
        <v>193</v>
      </c>
      <c r="C29" s="65">
        <v>177</v>
      </c>
      <c r="D29" s="65">
        <v>81.400000000000006</v>
      </c>
      <c r="E29" s="65">
        <f>SCST_OS_22!C29+SCST_OS_22!E29</f>
        <v>0</v>
      </c>
      <c r="F29" s="65">
        <f>SCST_OS_22!D29+SCST_OS_22!F29</f>
        <v>0</v>
      </c>
      <c r="G29" s="65">
        <f>SHGs_19!E29</f>
        <v>0</v>
      </c>
      <c r="H29" s="65">
        <f>SHGs_19!F29</f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23937</v>
      </c>
      <c r="P29" s="65">
        <v>11416.44</v>
      </c>
      <c r="Q29" s="65">
        <f t="shared" si="3"/>
        <v>24114</v>
      </c>
      <c r="R29" s="65">
        <f t="shared" si="4"/>
        <v>11497.84</v>
      </c>
      <c r="S29" s="74">
        <f>R29*100/'CD Ratio_3'!F29</f>
        <v>14.718096149752377</v>
      </c>
    </row>
    <row r="30" spans="1:19" x14ac:dyDescent="0.2">
      <c r="A30" s="51">
        <v>24</v>
      </c>
      <c r="B30" s="52" t="s">
        <v>194</v>
      </c>
      <c r="C30" s="65">
        <v>0</v>
      </c>
      <c r="D30" s="65">
        <v>0</v>
      </c>
      <c r="E30" s="65">
        <f>SCST_OS_22!C30+SCST_OS_22!E30</f>
        <v>0</v>
      </c>
      <c r="F30" s="65">
        <f>SCST_OS_22!D30+SCST_OS_22!F30</f>
        <v>0</v>
      </c>
      <c r="G30" s="65">
        <f>SHGs_19!E30</f>
        <v>0</v>
      </c>
      <c r="H30" s="65">
        <f>SHGs_19!F30</f>
        <v>0</v>
      </c>
      <c r="I30" s="65">
        <f>Minority_OS_20!O30</f>
        <v>0</v>
      </c>
      <c r="J30" s="65">
        <f>Minority_OS_20!P30</f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f t="shared" si="3"/>
        <v>0</v>
      </c>
      <c r="R30" s="65">
        <f t="shared" si="4"/>
        <v>0</v>
      </c>
      <c r="S30" s="74">
        <f>R30*100/'CD Ratio_3'!F30</f>
        <v>0</v>
      </c>
    </row>
    <row r="31" spans="1:19" x14ac:dyDescent="0.2">
      <c r="A31" s="51">
        <v>25</v>
      </c>
      <c r="B31" s="52" t="s">
        <v>48</v>
      </c>
      <c r="C31" s="65">
        <v>0</v>
      </c>
      <c r="D31" s="65">
        <v>0</v>
      </c>
      <c r="E31" s="65">
        <f>SCST_OS_22!C31+SCST_OS_22!E31</f>
        <v>0</v>
      </c>
      <c r="F31" s="65">
        <f>SCST_OS_22!D31+SCST_OS_22!F31</f>
        <v>0</v>
      </c>
      <c r="G31" s="65">
        <f>SHGs_19!E31</f>
        <v>0</v>
      </c>
      <c r="H31" s="65">
        <f>SHGs_19!F31</f>
        <v>0</v>
      </c>
      <c r="I31" s="65">
        <f>Minority_OS_20!O31</f>
        <v>0</v>
      </c>
      <c r="J31" s="65">
        <f>Minority_OS_20!P31</f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65">
        <f t="shared" si="3"/>
        <v>0</v>
      </c>
      <c r="R31" s="65">
        <f t="shared" si="4"/>
        <v>0</v>
      </c>
      <c r="S31" s="74">
        <f>R31*100/'CD Ratio_3'!F31</f>
        <v>0</v>
      </c>
    </row>
    <row r="32" spans="1:19" x14ac:dyDescent="0.2">
      <c r="A32" s="51">
        <v>26</v>
      </c>
      <c r="B32" s="52" t="s">
        <v>195</v>
      </c>
      <c r="C32" s="65">
        <v>25316.2</v>
      </c>
      <c r="D32" s="65">
        <v>23776.350000000002</v>
      </c>
      <c r="E32" s="65">
        <f>SCST_OS_22!C32+SCST_OS_22!E32</f>
        <v>0</v>
      </c>
      <c r="F32" s="65">
        <f>SCST_OS_22!D32+SCST_OS_22!F32</f>
        <v>0</v>
      </c>
      <c r="G32" s="65">
        <f>SHGs_19!E32</f>
        <v>0</v>
      </c>
      <c r="H32" s="65">
        <f>SHGs_19!F32</f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f t="shared" si="3"/>
        <v>25316.2</v>
      </c>
      <c r="R32" s="65">
        <f t="shared" si="4"/>
        <v>23776.350000000002</v>
      </c>
      <c r="S32" s="74">
        <f>R32*100/'CD Ratio_3'!F32</f>
        <v>32.399468556244464</v>
      </c>
    </row>
    <row r="33" spans="1:19" x14ac:dyDescent="0.2">
      <c r="A33" s="51">
        <v>27</v>
      </c>
      <c r="B33" s="52" t="s">
        <v>196</v>
      </c>
      <c r="C33" s="65">
        <v>0</v>
      </c>
      <c r="D33" s="65">
        <v>0</v>
      </c>
      <c r="E33" s="65">
        <f>SCST_OS_22!C33+SCST_OS_22!E33</f>
        <v>0</v>
      </c>
      <c r="F33" s="65">
        <f>SCST_OS_22!D33+SCST_OS_22!F33</f>
        <v>0</v>
      </c>
      <c r="G33" s="65">
        <f>SHGs_19!E33</f>
        <v>0</v>
      </c>
      <c r="H33" s="65">
        <f>SHGs_19!F33</f>
        <v>0</v>
      </c>
      <c r="I33" s="65">
        <f>Minority_OS_20!O33</f>
        <v>0</v>
      </c>
      <c r="J33" s="65">
        <f>Minority_OS_20!P33</f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  <c r="Q33" s="65">
        <f t="shared" si="3"/>
        <v>0</v>
      </c>
      <c r="R33" s="65">
        <f t="shared" si="4"/>
        <v>0</v>
      </c>
      <c r="S33" s="74">
        <f>R33*100/'CD Ratio_3'!F33</f>
        <v>0</v>
      </c>
    </row>
    <row r="34" spans="1:19" x14ac:dyDescent="0.2">
      <c r="A34" s="51">
        <v>28</v>
      </c>
      <c r="B34" s="52" t="s">
        <v>197</v>
      </c>
      <c r="C34" s="65">
        <v>2897</v>
      </c>
      <c r="D34" s="65">
        <v>3695</v>
      </c>
      <c r="E34" s="65">
        <f>SCST_OS_22!C34+SCST_OS_22!E34</f>
        <v>84</v>
      </c>
      <c r="F34" s="65">
        <f>SCST_OS_22!D34+SCST_OS_22!F34</f>
        <v>178</v>
      </c>
      <c r="G34" s="65">
        <f>SHGs_19!E34</f>
        <v>0</v>
      </c>
      <c r="H34" s="65">
        <f>SHGs_19!F34</f>
        <v>0</v>
      </c>
      <c r="I34" s="65">
        <f>Minority_OS_20!O34</f>
        <v>219</v>
      </c>
      <c r="J34" s="65">
        <f>Minority_OS_20!P34</f>
        <v>966</v>
      </c>
      <c r="K34" s="65">
        <v>0</v>
      </c>
      <c r="L34" s="65">
        <v>0</v>
      </c>
      <c r="M34" s="65">
        <v>0</v>
      </c>
      <c r="N34" s="65">
        <v>0</v>
      </c>
      <c r="O34" s="65">
        <v>0</v>
      </c>
      <c r="P34" s="65">
        <v>0</v>
      </c>
      <c r="Q34" s="65">
        <f t="shared" si="3"/>
        <v>3200</v>
      </c>
      <c r="R34" s="65">
        <f t="shared" si="4"/>
        <v>4839</v>
      </c>
      <c r="S34" s="74">
        <f>R34*100/'CD Ratio_3'!F34</f>
        <v>19.381583690471423</v>
      </c>
    </row>
    <row r="35" spans="1:19" x14ac:dyDescent="0.2">
      <c r="A35" s="51">
        <v>29</v>
      </c>
      <c r="B35" s="52" t="s">
        <v>68</v>
      </c>
      <c r="C35" s="65">
        <v>51936</v>
      </c>
      <c r="D35" s="65">
        <v>46451.656632299993</v>
      </c>
      <c r="E35" s="65">
        <f>SCST_OS_22!C35+SCST_OS_22!E35</f>
        <v>4379</v>
      </c>
      <c r="F35" s="65">
        <f>SCST_OS_22!D35+SCST_OS_22!F35</f>
        <v>12567.45</v>
      </c>
      <c r="G35" s="65">
        <f>SHGs_19!E35</f>
        <v>1118</v>
      </c>
      <c r="H35" s="65">
        <f>SHGs_19!F35</f>
        <v>161.14314950000002</v>
      </c>
      <c r="I35" s="65">
        <f>Minority_OS_20!O35</f>
        <v>18537</v>
      </c>
      <c r="J35" s="65">
        <f>Minority_OS_20!P35</f>
        <v>22619.02</v>
      </c>
      <c r="K35" s="65">
        <v>4</v>
      </c>
      <c r="L35" s="65">
        <v>1</v>
      </c>
      <c r="M35" s="65">
        <v>0</v>
      </c>
      <c r="N35" s="65">
        <v>0</v>
      </c>
      <c r="O35" s="65">
        <v>107241</v>
      </c>
      <c r="P35" s="65">
        <v>14721.175645200008</v>
      </c>
      <c r="Q35" s="65">
        <f t="shared" si="3"/>
        <v>183215</v>
      </c>
      <c r="R35" s="65">
        <f t="shared" si="4"/>
        <v>96521.445426999999</v>
      </c>
      <c r="S35" s="74">
        <f>R35*100/'CD Ratio_3'!F35</f>
        <v>6.4316115388126489</v>
      </c>
    </row>
    <row r="36" spans="1:19" x14ac:dyDescent="0.2">
      <c r="A36" s="51">
        <v>30</v>
      </c>
      <c r="B36" s="52" t="s">
        <v>69</v>
      </c>
      <c r="C36" s="65">
        <v>17263</v>
      </c>
      <c r="D36" s="65">
        <v>42037</v>
      </c>
      <c r="E36" s="65">
        <f>SCST_OS_22!C36+SCST_OS_22!E36</f>
        <v>23335</v>
      </c>
      <c r="F36" s="65">
        <f>SCST_OS_22!D36+SCST_OS_22!F36</f>
        <v>33785</v>
      </c>
      <c r="G36" s="65">
        <f>SHGs_19!E36</f>
        <v>4462</v>
      </c>
      <c r="H36" s="65">
        <f>SHGs_19!F36</f>
        <v>2601</v>
      </c>
      <c r="I36" s="65">
        <f>Minority_OS_20!O36</f>
        <v>11382</v>
      </c>
      <c r="J36" s="65">
        <f>Minority_OS_20!P36</f>
        <v>43946</v>
      </c>
      <c r="K36" s="65">
        <v>4</v>
      </c>
      <c r="L36" s="65">
        <v>0.05</v>
      </c>
      <c r="M36" s="65">
        <v>0</v>
      </c>
      <c r="N36" s="65">
        <v>0</v>
      </c>
      <c r="O36" s="65">
        <v>107241</v>
      </c>
      <c r="P36" s="65">
        <v>14721.18</v>
      </c>
      <c r="Q36" s="65">
        <f t="shared" si="3"/>
        <v>163687</v>
      </c>
      <c r="R36" s="65">
        <f t="shared" si="4"/>
        <v>137090.22999999998</v>
      </c>
      <c r="S36" s="74">
        <f>R36*100/'CD Ratio_3'!F36</f>
        <v>10.145618127537508</v>
      </c>
    </row>
    <row r="37" spans="1:19" x14ac:dyDescent="0.2">
      <c r="A37" s="51">
        <v>31</v>
      </c>
      <c r="B37" s="52" t="s">
        <v>198</v>
      </c>
      <c r="C37" s="65">
        <v>0</v>
      </c>
      <c r="D37" s="65">
        <v>0</v>
      </c>
      <c r="E37" s="65">
        <f>SCST_OS_22!C37+SCST_OS_22!E37</f>
        <v>455</v>
      </c>
      <c r="F37" s="65">
        <f>SCST_OS_22!D37+SCST_OS_22!F37</f>
        <v>285.28000000000003</v>
      </c>
      <c r="G37" s="65">
        <f>SHGs_19!E37</f>
        <v>0</v>
      </c>
      <c r="H37" s="65">
        <f>SHGs_19!F37</f>
        <v>0</v>
      </c>
      <c r="I37" s="65">
        <f>Minority_OS_20!O37</f>
        <v>809</v>
      </c>
      <c r="J37" s="65">
        <f>Minority_OS_20!P37</f>
        <v>643.60000000000014</v>
      </c>
      <c r="K37" s="65">
        <v>36</v>
      </c>
      <c r="L37" s="65">
        <v>2</v>
      </c>
      <c r="M37" s="65">
        <v>0</v>
      </c>
      <c r="N37" s="65">
        <v>0</v>
      </c>
      <c r="O37" s="65">
        <v>40569</v>
      </c>
      <c r="P37" s="65">
        <v>31382</v>
      </c>
      <c r="Q37" s="65">
        <f t="shared" si="3"/>
        <v>41869</v>
      </c>
      <c r="R37" s="65">
        <f t="shared" si="4"/>
        <v>32312.879999999997</v>
      </c>
      <c r="S37" s="74">
        <f>R37*100/'CD Ratio_3'!F37</f>
        <v>90.148744725750163</v>
      </c>
    </row>
    <row r="38" spans="1:19" x14ac:dyDescent="0.2">
      <c r="A38" s="51">
        <v>32</v>
      </c>
      <c r="B38" s="52" t="s">
        <v>199</v>
      </c>
      <c r="C38" s="65">
        <v>16584</v>
      </c>
      <c r="D38" s="65">
        <v>32784.129999999997</v>
      </c>
      <c r="E38" s="65">
        <f>SCST_OS_22!C38+SCST_OS_22!E38</f>
        <v>8878</v>
      </c>
      <c r="F38" s="65">
        <f>SCST_OS_22!D38+SCST_OS_22!F38</f>
        <v>7164.29</v>
      </c>
      <c r="G38" s="65">
        <f>SHGs_19!E38</f>
        <v>0</v>
      </c>
      <c r="H38" s="65">
        <f>SHGs_19!F38</f>
        <v>0</v>
      </c>
      <c r="I38" s="65">
        <f>Minority_OS_20!O38</f>
        <v>5616</v>
      </c>
      <c r="J38" s="65">
        <f>Minority_OS_20!P38</f>
        <v>12606.220000000001</v>
      </c>
      <c r="K38" s="65">
        <v>0</v>
      </c>
      <c r="L38" s="65">
        <v>0</v>
      </c>
      <c r="M38" s="65">
        <v>0</v>
      </c>
      <c r="N38" s="65">
        <v>0</v>
      </c>
      <c r="O38" s="65">
        <v>115414</v>
      </c>
      <c r="P38" s="65">
        <v>19151.810000000001</v>
      </c>
      <c r="Q38" s="65">
        <f t="shared" si="3"/>
        <v>146492</v>
      </c>
      <c r="R38" s="65">
        <f t="shared" si="4"/>
        <v>71706.45</v>
      </c>
      <c r="S38" s="74">
        <f>R38*100/'CD Ratio_3'!F38</f>
        <v>21.440623486284618</v>
      </c>
    </row>
    <row r="39" spans="1:19" x14ac:dyDescent="0.2">
      <c r="A39" s="51">
        <v>33</v>
      </c>
      <c r="B39" s="52" t="s">
        <v>200</v>
      </c>
      <c r="C39" s="65">
        <v>0</v>
      </c>
      <c r="D39" s="65">
        <v>0</v>
      </c>
      <c r="E39" s="65">
        <f>SCST_OS_22!C39+SCST_OS_22!E39</f>
        <v>14</v>
      </c>
      <c r="F39" s="65">
        <f>SCST_OS_22!D39+SCST_OS_22!F39</f>
        <v>13</v>
      </c>
      <c r="G39" s="65">
        <f>SHGs_19!E39</f>
        <v>0</v>
      </c>
      <c r="H39" s="65">
        <f>SHGs_19!F39</f>
        <v>0</v>
      </c>
      <c r="I39" s="65">
        <f>Minority_OS_20!O39</f>
        <v>135</v>
      </c>
      <c r="J39" s="65">
        <f>Minority_OS_20!P39</f>
        <v>760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f t="shared" si="3"/>
        <v>149</v>
      </c>
      <c r="R39" s="65">
        <f t="shared" si="4"/>
        <v>773</v>
      </c>
      <c r="S39" s="74">
        <f>R39*100/'CD Ratio_3'!F39</f>
        <v>24.609996816300541</v>
      </c>
    </row>
    <row r="40" spans="1:19" x14ac:dyDescent="0.2">
      <c r="A40" s="51">
        <v>34</v>
      </c>
      <c r="B40" s="52" t="s">
        <v>201</v>
      </c>
      <c r="C40" s="65">
        <v>34</v>
      </c>
      <c r="D40" s="65">
        <v>1806.76</v>
      </c>
      <c r="E40" s="65">
        <f>SCST_OS_22!C40+SCST_OS_22!E40</f>
        <v>19</v>
      </c>
      <c r="F40" s="65">
        <f>SCST_OS_22!D40+SCST_OS_22!F40</f>
        <v>141.66</v>
      </c>
      <c r="G40" s="65">
        <f>SHGs_19!E40</f>
        <v>1</v>
      </c>
      <c r="H40" s="65">
        <f>SHGs_19!F40</f>
        <v>3.13</v>
      </c>
      <c r="I40" s="65">
        <f>Minority_OS_20!O40</f>
        <v>78</v>
      </c>
      <c r="J40" s="65">
        <f>Minority_OS_20!P40</f>
        <v>798.06000000000006</v>
      </c>
      <c r="K40" s="65">
        <v>0</v>
      </c>
      <c r="L40" s="65">
        <v>0</v>
      </c>
      <c r="M40" s="65">
        <v>45</v>
      </c>
      <c r="N40" s="65">
        <v>5</v>
      </c>
      <c r="O40" s="65">
        <v>0</v>
      </c>
      <c r="P40" s="65">
        <v>0</v>
      </c>
      <c r="Q40" s="65">
        <f t="shared" si="3"/>
        <v>177</v>
      </c>
      <c r="R40" s="65">
        <f t="shared" si="4"/>
        <v>2754.61</v>
      </c>
      <c r="S40" s="74">
        <f>R40*100/'CD Ratio_3'!F40</f>
        <v>7.5135289945993122</v>
      </c>
    </row>
    <row r="41" spans="1:19" x14ac:dyDescent="0.2">
      <c r="A41" s="51">
        <v>35</v>
      </c>
      <c r="B41" s="52" t="s">
        <v>202</v>
      </c>
      <c r="C41" s="65">
        <v>0</v>
      </c>
      <c r="D41" s="65">
        <v>0</v>
      </c>
      <c r="E41" s="65">
        <f>SCST_OS_22!C41+SCST_OS_22!E41</f>
        <v>0</v>
      </c>
      <c r="F41" s="65">
        <f>SCST_OS_22!D41+SCST_OS_22!F41</f>
        <v>0</v>
      </c>
      <c r="G41" s="65">
        <f>SHGs_19!E41</f>
        <v>0</v>
      </c>
      <c r="H41" s="65">
        <f>SHGs_19!F41</f>
        <v>0</v>
      </c>
      <c r="I41" s="65">
        <f>Minority_OS_20!O41</f>
        <v>0</v>
      </c>
      <c r="J41" s="65">
        <f>Minority_OS_20!P41</f>
        <v>0</v>
      </c>
      <c r="K41" s="65">
        <v>0</v>
      </c>
      <c r="L41" s="65">
        <v>0</v>
      </c>
      <c r="M41" s="65">
        <v>0</v>
      </c>
      <c r="N41" s="65">
        <v>0</v>
      </c>
      <c r="O41" s="65">
        <v>64</v>
      </c>
      <c r="P41" s="65">
        <v>1074.3800000000001</v>
      </c>
      <c r="Q41" s="65">
        <f t="shared" si="3"/>
        <v>64</v>
      </c>
      <c r="R41" s="65">
        <f t="shared" si="4"/>
        <v>1074.3800000000001</v>
      </c>
      <c r="S41" s="74">
        <f>R41*100/'CD Ratio_3'!F41</f>
        <v>10.319661896071464</v>
      </c>
    </row>
    <row r="42" spans="1:19" x14ac:dyDescent="0.2">
      <c r="A42" s="51">
        <v>36</v>
      </c>
      <c r="B42" s="52" t="s">
        <v>70</v>
      </c>
      <c r="C42" s="65">
        <v>31522</v>
      </c>
      <c r="D42" s="65">
        <v>69624</v>
      </c>
      <c r="E42" s="65">
        <f>SCST_OS_22!C42+SCST_OS_22!E42</f>
        <v>5701</v>
      </c>
      <c r="F42" s="65">
        <f>SCST_OS_22!D42+SCST_OS_22!F42</f>
        <v>12530</v>
      </c>
      <c r="G42" s="65">
        <f>SHGs_19!E42</f>
        <v>0</v>
      </c>
      <c r="H42" s="65">
        <f>SHGs_19!F42</f>
        <v>0</v>
      </c>
      <c r="I42" s="65">
        <f>Minority_OS_20!O42</f>
        <v>2352</v>
      </c>
      <c r="J42" s="65">
        <f>Minority_OS_20!P42</f>
        <v>15333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f t="shared" si="3"/>
        <v>39575</v>
      </c>
      <c r="R42" s="65">
        <f t="shared" si="4"/>
        <v>97487</v>
      </c>
      <c r="S42" s="74">
        <f>R42*100/'CD Ratio_3'!F42</f>
        <v>31.865161340934051</v>
      </c>
    </row>
    <row r="43" spans="1:19" x14ac:dyDescent="0.2">
      <c r="A43" s="51">
        <v>37</v>
      </c>
      <c r="B43" s="52" t="s">
        <v>203</v>
      </c>
      <c r="C43" s="65">
        <v>0</v>
      </c>
      <c r="D43" s="65">
        <v>0</v>
      </c>
      <c r="E43" s="65">
        <f>SCST_OS_22!C43+SCST_OS_22!E43</f>
        <v>1</v>
      </c>
      <c r="F43" s="65">
        <f>SCST_OS_22!D43+SCST_OS_22!F43</f>
        <v>1.1000000000000001</v>
      </c>
      <c r="G43" s="65">
        <f>SHGs_19!E43</f>
        <v>0</v>
      </c>
      <c r="H43" s="65">
        <f>SHGs_19!F43</f>
        <v>0</v>
      </c>
      <c r="I43" s="65">
        <f>Minority_OS_20!O43</f>
        <v>8</v>
      </c>
      <c r="J43" s="65">
        <f>Minority_OS_20!P43</f>
        <v>63.3</v>
      </c>
      <c r="K43" s="65">
        <v>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f t="shared" si="3"/>
        <v>9</v>
      </c>
      <c r="R43" s="65">
        <f t="shared" si="4"/>
        <v>64.399999999999991</v>
      </c>
      <c r="S43" s="74">
        <f>R43*100/'CD Ratio_3'!F43</f>
        <v>0.99214296718533335</v>
      </c>
    </row>
    <row r="44" spans="1:19" x14ac:dyDescent="0.2">
      <c r="A44" s="51">
        <v>38</v>
      </c>
      <c r="B44" s="52" t="s">
        <v>204</v>
      </c>
      <c r="C44" s="65">
        <v>41312</v>
      </c>
      <c r="D44" s="65">
        <v>10131</v>
      </c>
      <c r="E44" s="65">
        <f>SCST_OS_22!C44+SCST_OS_22!E44</f>
        <v>6632</v>
      </c>
      <c r="F44" s="65">
        <f>SCST_OS_22!D44+SCST_OS_22!F44</f>
        <v>1072</v>
      </c>
      <c r="G44" s="65">
        <f>SHGs_19!E44</f>
        <v>0</v>
      </c>
      <c r="H44" s="65">
        <f>SHGs_19!F44</f>
        <v>0</v>
      </c>
      <c r="I44" s="65">
        <f>Minority_OS_20!O44</f>
        <v>5448</v>
      </c>
      <c r="J44" s="65">
        <f>Minority_OS_20!P44</f>
        <v>1180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f t="shared" si="3"/>
        <v>53392</v>
      </c>
      <c r="R44" s="65">
        <f t="shared" si="4"/>
        <v>12383</v>
      </c>
      <c r="S44" s="74">
        <f>R44*100/'CD Ratio_3'!F44</f>
        <v>15.991683239920448</v>
      </c>
    </row>
    <row r="45" spans="1:19" x14ac:dyDescent="0.2">
      <c r="A45" s="51">
        <v>39</v>
      </c>
      <c r="B45" s="52" t="s">
        <v>205</v>
      </c>
      <c r="C45" s="65">
        <v>5</v>
      </c>
      <c r="D45" s="65">
        <v>15</v>
      </c>
      <c r="E45" s="65">
        <f>SCST_OS_22!C45+SCST_OS_22!E45</f>
        <v>7</v>
      </c>
      <c r="F45" s="65">
        <f>SCST_OS_22!D45+SCST_OS_22!F45</f>
        <v>18</v>
      </c>
      <c r="G45" s="65">
        <f>SHGs_19!E45</f>
        <v>0</v>
      </c>
      <c r="H45" s="65">
        <f>SHGs_19!F45</f>
        <v>0</v>
      </c>
      <c r="I45" s="65">
        <f>Minority_OS_20!O45</f>
        <v>13</v>
      </c>
      <c r="J45" s="65">
        <f>Minority_OS_20!P45</f>
        <v>90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f t="shared" si="3"/>
        <v>25</v>
      </c>
      <c r="R45" s="65">
        <f t="shared" si="4"/>
        <v>123</v>
      </c>
      <c r="S45" s="74">
        <f>R45*100/'CD Ratio_3'!F45</f>
        <v>2.586750788643533</v>
      </c>
    </row>
    <row r="46" spans="1:19" x14ac:dyDescent="0.2">
      <c r="A46" s="51">
        <v>40</v>
      </c>
      <c r="B46" s="52" t="s">
        <v>74</v>
      </c>
      <c r="C46" s="65">
        <v>0</v>
      </c>
      <c r="D46" s="65">
        <v>0</v>
      </c>
      <c r="E46" s="65">
        <f>SCST_OS_22!C46+SCST_OS_22!E46</f>
        <v>0</v>
      </c>
      <c r="F46" s="65">
        <f>SCST_OS_22!D46+SCST_OS_22!F46</f>
        <v>0</v>
      </c>
      <c r="G46" s="65">
        <f>SHGs_19!E46</f>
        <v>0</v>
      </c>
      <c r="H46" s="65">
        <f>SHGs_19!F46</f>
        <v>0</v>
      </c>
      <c r="I46" s="65">
        <f>Minority_OS_20!O46</f>
        <v>0</v>
      </c>
      <c r="J46" s="65">
        <f>Minority_OS_20!P46</f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f t="shared" si="3"/>
        <v>0</v>
      </c>
      <c r="R46" s="65">
        <f t="shared" si="4"/>
        <v>0</v>
      </c>
      <c r="S46" s="74">
        <f>R46*100/'CD Ratio_3'!F46</f>
        <v>0</v>
      </c>
    </row>
    <row r="47" spans="1:19" x14ac:dyDescent="0.2">
      <c r="A47" s="51">
        <v>41</v>
      </c>
      <c r="B47" s="52" t="s">
        <v>206</v>
      </c>
      <c r="C47" s="65">
        <v>24</v>
      </c>
      <c r="D47" s="65">
        <v>17.14</v>
      </c>
      <c r="E47" s="65">
        <f>SCST_OS_22!C47+SCST_OS_22!E47</f>
        <v>1</v>
      </c>
      <c r="F47" s="65">
        <f>SCST_OS_22!D47+SCST_OS_22!F47</f>
        <v>0.98</v>
      </c>
      <c r="G47" s="65">
        <f>SHGs_19!E47</f>
        <v>0</v>
      </c>
      <c r="H47" s="65">
        <f>SHGs_19!F47</f>
        <v>0</v>
      </c>
      <c r="I47" s="65">
        <f>Minority_OS_20!O47</f>
        <v>6</v>
      </c>
      <c r="J47" s="65">
        <f>Minority_OS_20!P47</f>
        <v>17.920000000000002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f t="shared" si="3"/>
        <v>31</v>
      </c>
      <c r="R47" s="65">
        <f t="shared" si="4"/>
        <v>36.040000000000006</v>
      </c>
      <c r="S47" s="74">
        <f>R47*100/'CD Ratio_3'!F47</f>
        <v>0.77522047752204781</v>
      </c>
    </row>
    <row r="48" spans="1:19" x14ac:dyDescent="0.2">
      <c r="A48" s="51">
        <v>42</v>
      </c>
      <c r="B48" s="52" t="s">
        <v>73</v>
      </c>
      <c r="C48" s="65">
        <v>1</v>
      </c>
      <c r="D48" s="65">
        <v>47</v>
      </c>
      <c r="E48" s="65">
        <f>SCST_OS_22!C48+SCST_OS_22!E48</f>
        <v>66</v>
      </c>
      <c r="F48" s="65">
        <f>SCST_OS_22!D48+SCST_OS_22!F48</f>
        <v>361</v>
      </c>
      <c r="G48" s="65">
        <f>SHGs_19!E48</f>
        <v>0</v>
      </c>
      <c r="H48" s="65">
        <f>SHGs_19!F48</f>
        <v>0</v>
      </c>
      <c r="I48" s="65">
        <f>Minority_OS_20!O48</f>
        <v>171</v>
      </c>
      <c r="J48" s="65">
        <f>Minority_OS_20!P48</f>
        <v>5102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f t="shared" si="3"/>
        <v>238</v>
      </c>
      <c r="R48" s="65">
        <f t="shared" si="4"/>
        <v>5510</v>
      </c>
      <c r="S48" s="74">
        <f>R48*100/'CD Ratio_3'!F48</f>
        <v>5.2538235630649526</v>
      </c>
    </row>
    <row r="49" spans="1:19" x14ac:dyDescent="0.2">
      <c r="A49" s="229"/>
      <c r="B49" s="165" t="s">
        <v>298</v>
      </c>
      <c r="C49" s="68">
        <f t="shared" ref="C49:R49" si="5">SUM(C28:C48)</f>
        <v>214239.2</v>
      </c>
      <c r="D49" s="68">
        <f t="shared" si="5"/>
        <v>265171.59663230006</v>
      </c>
      <c r="E49" s="68">
        <f t="shared" si="5"/>
        <v>76924</v>
      </c>
      <c r="F49" s="68">
        <f t="shared" si="5"/>
        <v>76596.759999999995</v>
      </c>
      <c r="G49" s="68">
        <f t="shared" si="5"/>
        <v>5630</v>
      </c>
      <c r="H49" s="68">
        <f t="shared" si="5"/>
        <v>3149.0531495</v>
      </c>
      <c r="I49" s="68">
        <f t="shared" si="5"/>
        <v>50800</v>
      </c>
      <c r="J49" s="68">
        <f t="shared" si="5"/>
        <v>115670.03</v>
      </c>
      <c r="K49" s="68">
        <f t="shared" si="5"/>
        <v>44</v>
      </c>
      <c r="L49" s="68">
        <f t="shared" si="5"/>
        <v>3.05</v>
      </c>
      <c r="M49" s="68">
        <f t="shared" si="5"/>
        <v>45</v>
      </c>
      <c r="N49" s="68">
        <f t="shared" si="5"/>
        <v>5</v>
      </c>
      <c r="O49" s="68">
        <f t="shared" si="5"/>
        <v>394475</v>
      </c>
      <c r="P49" s="68">
        <f t="shared" si="5"/>
        <v>92921.755645200014</v>
      </c>
      <c r="Q49" s="68">
        <f t="shared" si="5"/>
        <v>742157.2</v>
      </c>
      <c r="R49" s="68">
        <f t="shared" si="5"/>
        <v>553517.24542699999</v>
      </c>
      <c r="S49" s="196">
        <f>R49*100/'CD Ratio_3'!F49</f>
        <v>11.899344310812557</v>
      </c>
    </row>
    <row r="50" spans="1:19" x14ac:dyDescent="0.2">
      <c r="A50" s="51">
        <v>43</v>
      </c>
      <c r="B50" s="52" t="s">
        <v>43</v>
      </c>
      <c r="C50" s="65">
        <v>45235</v>
      </c>
      <c r="D50" s="65">
        <v>67670.41</v>
      </c>
      <c r="E50" s="65">
        <f>SCST_OS_22!C50+SCST_OS_22!E50</f>
        <v>59605</v>
      </c>
      <c r="F50" s="65">
        <f>SCST_OS_22!D50+SCST_OS_22!F50</f>
        <v>57449.67</v>
      </c>
      <c r="G50" s="65">
        <f>SHGs_19!E50</f>
        <v>9932</v>
      </c>
      <c r="H50" s="65">
        <f>SHGs_19!F50</f>
        <v>6488.45</v>
      </c>
      <c r="I50" s="65">
        <f>Minority_OS_20!O50</f>
        <v>34293</v>
      </c>
      <c r="J50" s="65">
        <f>Minority_OS_20!P50</f>
        <v>26009.74</v>
      </c>
      <c r="K50" s="65">
        <v>3335</v>
      </c>
      <c r="L50" s="65">
        <v>2.16</v>
      </c>
      <c r="M50" s="65">
        <v>1</v>
      </c>
      <c r="N50" s="65">
        <v>0.13</v>
      </c>
      <c r="O50" s="65">
        <v>10876</v>
      </c>
      <c r="P50" s="65">
        <v>5921.11</v>
      </c>
      <c r="Q50" s="65">
        <f t="shared" ref="Q50:R52" si="6">O50+M50+K50+I50+G50+E50+C50</f>
        <v>163277</v>
      </c>
      <c r="R50" s="65">
        <f t="shared" si="6"/>
        <v>163541.66999999998</v>
      </c>
      <c r="S50" s="74">
        <f>R50*100/'CD Ratio_3'!F50</f>
        <v>40.55571675892952</v>
      </c>
    </row>
    <row r="51" spans="1:19" x14ac:dyDescent="0.2">
      <c r="A51" s="51">
        <v>44</v>
      </c>
      <c r="B51" s="52" t="s">
        <v>207</v>
      </c>
      <c r="C51" s="65">
        <v>82417</v>
      </c>
      <c r="D51" s="65">
        <v>96406</v>
      </c>
      <c r="E51" s="65">
        <f>SCST_OS_22!C51+SCST_OS_22!E51</f>
        <v>75858</v>
      </c>
      <c r="F51" s="65">
        <f>SCST_OS_22!D51+SCST_OS_22!F51</f>
        <v>78868</v>
      </c>
      <c r="G51" s="65">
        <f>SHGs_19!E51</f>
        <v>4292</v>
      </c>
      <c r="H51" s="65">
        <f>SHGs_19!F51</f>
        <v>10894</v>
      </c>
      <c r="I51" s="65">
        <f>Minority_OS_20!O51</f>
        <v>38520</v>
      </c>
      <c r="J51" s="65">
        <f>Minority_OS_20!P51</f>
        <v>13612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f t="shared" si="6"/>
        <v>201087</v>
      </c>
      <c r="R51" s="65">
        <f t="shared" si="6"/>
        <v>199780</v>
      </c>
      <c r="S51" s="74">
        <f>R51*100/'CD Ratio_3'!F51</f>
        <v>73.024343884786902</v>
      </c>
    </row>
    <row r="52" spans="1:19" x14ac:dyDescent="0.2">
      <c r="A52" s="51">
        <v>45</v>
      </c>
      <c r="B52" s="52" t="s">
        <v>49</v>
      </c>
      <c r="C52" s="65">
        <v>111748</v>
      </c>
      <c r="D52" s="65">
        <v>85891.17</v>
      </c>
      <c r="E52" s="65">
        <f>SCST_OS_22!C52+SCST_OS_22!E52</f>
        <v>66603</v>
      </c>
      <c r="F52" s="65">
        <f>SCST_OS_22!D52+SCST_OS_22!F52</f>
        <v>63533.57</v>
      </c>
      <c r="G52" s="65">
        <f>SHGs_19!E52</f>
        <v>18643</v>
      </c>
      <c r="H52" s="65">
        <f>SHGs_19!F52</f>
        <v>10537.95</v>
      </c>
      <c r="I52" s="65">
        <f>Minority_OS_20!O52</f>
        <v>16515</v>
      </c>
      <c r="J52" s="65">
        <f>Minority_OS_20!P52</f>
        <v>19646.419999999998</v>
      </c>
      <c r="K52" s="65">
        <v>9968</v>
      </c>
      <c r="L52" s="65">
        <v>383.01</v>
      </c>
      <c r="M52" s="65">
        <v>0</v>
      </c>
      <c r="N52" s="65">
        <v>0</v>
      </c>
      <c r="O52" s="65">
        <v>0</v>
      </c>
      <c r="P52" s="65">
        <v>0</v>
      </c>
      <c r="Q52" s="65">
        <f t="shared" si="6"/>
        <v>223477</v>
      </c>
      <c r="R52" s="65">
        <f t="shared" si="6"/>
        <v>179992.12</v>
      </c>
      <c r="S52" s="74">
        <f>R52*100/'CD Ratio_3'!F52</f>
        <v>38.016205581716072</v>
      </c>
    </row>
    <row r="53" spans="1:19" x14ac:dyDescent="0.2">
      <c r="A53" s="229"/>
      <c r="B53" s="165" t="s">
        <v>308</v>
      </c>
      <c r="C53" s="68">
        <f>SUM(C50:C52)</f>
        <v>239400</v>
      </c>
      <c r="D53" s="68">
        <f>SUM(D50:D52)</f>
        <v>249967.58000000002</v>
      </c>
      <c r="E53" s="68">
        <f>SUM(E50:E52)</f>
        <v>202066</v>
      </c>
      <c r="F53" s="68">
        <f t="shared" ref="F53:R53" si="7">SUM(F50:F52)</f>
        <v>199851.24</v>
      </c>
      <c r="G53" s="68">
        <f t="shared" si="7"/>
        <v>32867</v>
      </c>
      <c r="H53" s="68">
        <f t="shared" si="7"/>
        <v>27920.400000000001</v>
      </c>
      <c r="I53" s="68">
        <f t="shared" si="7"/>
        <v>89328</v>
      </c>
      <c r="J53" s="68">
        <f t="shared" si="7"/>
        <v>59268.160000000003</v>
      </c>
      <c r="K53" s="68">
        <f t="shared" si="7"/>
        <v>13303</v>
      </c>
      <c r="L53" s="68">
        <f t="shared" si="7"/>
        <v>385.17</v>
      </c>
      <c r="M53" s="68">
        <f t="shared" si="7"/>
        <v>1</v>
      </c>
      <c r="N53" s="68">
        <f t="shared" si="7"/>
        <v>0.13</v>
      </c>
      <c r="O53" s="68">
        <f t="shared" si="7"/>
        <v>10876</v>
      </c>
      <c r="P53" s="68">
        <f t="shared" si="7"/>
        <v>5921.11</v>
      </c>
      <c r="Q53" s="68">
        <f t="shared" si="7"/>
        <v>587841</v>
      </c>
      <c r="R53" s="68">
        <f t="shared" si="7"/>
        <v>543313.79</v>
      </c>
      <c r="S53" s="196">
        <f>R53*100/'CD Ratio_3'!F53</f>
        <v>47.232627321278436</v>
      </c>
    </row>
    <row r="54" spans="1:19" x14ac:dyDescent="0.2">
      <c r="A54" s="51">
        <v>46</v>
      </c>
      <c r="B54" s="52" t="s">
        <v>299</v>
      </c>
      <c r="C54" s="65">
        <v>0</v>
      </c>
      <c r="D54" s="65">
        <v>0</v>
      </c>
      <c r="E54" s="65">
        <f>SCST_OS_22!C54+SCST_OS_22!E54</f>
        <v>0</v>
      </c>
      <c r="F54" s="65">
        <f>SCST_OS_22!D54+SCST_OS_22!F54</f>
        <v>0</v>
      </c>
      <c r="G54" s="65">
        <f>SHGs_19!E54</f>
        <v>0</v>
      </c>
      <c r="H54" s="65">
        <f>SHGs_19!F54</f>
        <v>0</v>
      </c>
      <c r="I54" s="65">
        <f>Minority_OS_20!O54</f>
        <v>0</v>
      </c>
      <c r="J54" s="65">
        <f>Minority_OS_20!P54</f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  <c r="Q54" s="65">
        <f t="shared" ref="Q54:R57" si="8">O54+M54+K54+I54+G54+E54+C54</f>
        <v>0</v>
      </c>
      <c r="R54" s="65">
        <f t="shared" si="8"/>
        <v>0</v>
      </c>
      <c r="S54" s="74">
        <v>0</v>
      </c>
    </row>
    <row r="55" spans="1:19" x14ac:dyDescent="0.2">
      <c r="A55" s="51">
        <v>47</v>
      </c>
      <c r="B55" s="52" t="s">
        <v>232</v>
      </c>
      <c r="C55" s="65">
        <v>4134698</v>
      </c>
      <c r="D55" s="65">
        <v>559623.48</v>
      </c>
      <c r="E55" s="65">
        <f>SCST_OS_22!C55+SCST_OS_22!E55</f>
        <v>608435</v>
      </c>
      <c r="F55" s="65">
        <f>SCST_OS_22!D55+SCST_OS_22!F55</f>
        <v>277006</v>
      </c>
      <c r="G55" s="65">
        <f>SHGs_19!E55</f>
        <v>6031</v>
      </c>
      <c r="H55" s="65">
        <f>SHGs_19!F55</f>
        <v>1092.77</v>
      </c>
      <c r="I55" s="65">
        <f>Minority_OS_20!O55</f>
        <v>80428</v>
      </c>
      <c r="J55" s="65">
        <f>Minority_OS_20!P55</f>
        <v>41048</v>
      </c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5">
        <v>0</v>
      </c>
      <c r="Q55" s="65">
        <f t="shared" si="8"/>
        <v>4829592</v>
      </c>
      <c r="R55" s="65">
        <f t="shared" si="8"/>
        <v>878770.25</v>
      </c>
      <c r="S55" s="74">
        <f>R55*100/'CD Ratio_3'!F55</f>
        <v>32.341938513641082</v>
      </c>
    </row>
    <row r="56" spans="1:19" x14ac:dyDescent="0.2">
      <c r="A56" s="51">
        <v>48</v>
      </c>
      <c r="B56" s="52" t="s">
        <v>300</v>
      </c>
      <c r="C56" s="65">
        <v>0</v>
      </c>
      <c r="D56" s="65">
        <v>0</v>
      </c>
      <c r="E56" s="65">
        <f>SCST_OS_22!C56+SCST_OS_22!E56</f>
        <v>0</v>
      </c>
      <c r="F56" s="65">
        <f>SCST_OS_22!D56+SCST_OS_22!F56</f>
        <v>0</v>
      </c>
      <c r="G56" s="65">
        <f>SHGs_19!E56</f>
        <v>0</v>
      </c>
      <c r="H56" s="65">
        <f>SHGs_19!F56</f>
        <v>0</v>
      </c>
      <c r="I56" s="65">
        <f>Minority_OS_20!O56</f>
        <v>0</v>
      </c>
      <c r="J56" s="65">
        <f>Minority_OS_20!P56</f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f t="shared" si="8"/>
        <v>0</v>
      </c>
      <c r="R56" s="65">
        <f t="shared" si="8"/>
        <v>0</v>
      </c>
      <c r="S56" s="74">
        <v>0</v>
      </c>
    </row>
    <row r="57" spans="1:19" x14ac:dyDescent="0.2">
      <c r="A57" s="51">
        <v>49</v>
      </c>
      <c r="B57" s="52" t="s">
        <v>306</v>
      </c>
      <c r="C57" s="65">
        <v>0</v>
      </c>
      <c r="D57" s="65">
        <v>0</v>
      </c>
      <c r="E57" s="65">
        <f>SCST_OS_22!C57+SCST_OS_22!E57</f>
        <v>0</v>
      </c>
      <c r="F57" s="65">
        <f>SCST_OS_22!D57+SCST_OS_22!F57</f>
        <v>0</v>
      </c>
      <c r="G57" s="65">
        <f>SHGs_19!E57</f>
        <v>0</v>
      </c>
      <c r="H57" s="65">
        <f>SHGs_19!F57</f>
        <v>0</v>
      </c>
      <c r="I57" s="65">
        <f>Minority_OS_20!O57</f>
        <v>0</v>
      </c>
      <c r="J57" s="65">
        <f>Minority_OS_20!P57</f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f t="shared" si="8"/>
        <v>0</v>
      </c>
      <c r="R57" s="65">
        <f t="shared" si="8"/>
        <v>0</v>
      </c>
      <c r="S57" s="74">
        <v>0</v>
      </c>
    </row>
    <row r="58" spans="1:19" x14ac:dyDescent="0.2">
      <c r="A58" s="229"/>
      <c r="B58" s="165" t="s">
        <v>301</v>
      </c>
      <c r="C58" s="68">
        <f>SUM(C54:C57)</f>
        <v>4134698</v>
      </c>
      <c r="D58" s="68">
        <f>SUM(D54:D57)</f>
        <v>559623.48</v>
      </c>
      <c r="E58" s="68">
        <f>SUM(E54:E57)</f>
        <v>608435</v>
      </c>
      <c r="F58" s="68">
        <f t="shared" ref="F58:R58" si="9">SUM(F54:F57)</f>
        <v>277006</v>
      </c>
      <c r="G58" s="68">
        <f t="shared" si="9"/>
        <v>6031</v>
      </c>
      <c r="H58" s="68">
        <f t="shared" si="9"/>
        <v>1092.77</v>
      </c>
      <c r="I58" s="68">
        <f t="shared" si="9"/>
        <v>80428</v>
      </c>
      <c r="J58" s="68">
        <f t="shared" si="9"/>
        <v>41048</v>
      </c>
      <c r="K58" s="68">
        <f t="shared" si="9"/>
        <v>0</v>
      </c>
      <c r="L58" s="68">
        <f t="shared" si="9"/>
        <v>0</v>
      </c>
      <c r="M58" s="68">
        <f t="shared" si="9"/>
        <v>0</v>
      </c>
      <c r="N58" s="68">
        <f t="shared" si="9"/>
        <v>0</v>
      </c>
      <c r="O58" s="68">
        <f t="shared" si="9"/>
        <v>0</v>
      </c>
      <c r="P58" s="68">
        <f t="shared" si="9"/>
        <v>0</v>
      </c>
      <c r="Q58" s="68">
        <f t="shared" si="9"/>
        <v>4829592</v>
      </c>
      <c r="R58" s="68">
        <f t="shared" si="9"/>
        <v>878770.25</v>
      </c>
      <c r="S58" s="196">
        <f>R58*100/'CD Ratio_3'!F58</f>
        <v>32.245384750587007</v>
      </c>
    </row>
    <row r="59" spans="1:19" x14ac:dyDescent="0.2">
      <c r="A59" s="229"/>
      <c r="B59" s="165" t="s">
        <v>233</v>
      </c>
      <c r="C59" s="68">
        <f t="shared" ref="C59:R59" si="10">C58+C53+C49+C27</f>
        <v>6491450.2000000002</v>
      </c>
      <c r="D59" s="68">
        <f t="shared" si="10"/>
        <v>3007836.9066323</v>
      </c>
      <c r="E59" s="68">
        <f t="shared" si="10"/>
        <v>1466185</v>
      </c>
      <c r="F59" s="68">
        <f t="shared" si="10"/>
        <v>1402092.6400000001</v>
      </c>
      <c r="G59" s="68">
        <f t="shared" si="10"/>
        <v>96274</v>
      </c>
      <c r="H59" s="68">
        <f t="shared" si="10"/>
        <v>62213.453149499997</v>
      </c>
      <c r="I59" s="68">
        <f t="shared" si="10"/>
        <v>514193</v>
      </c>
      <c r="J59" s="68">
        <f t="shared" si="10"/>
        <v>989924.72</v>
      </c>
      <c r="K59" s="68">
        <f t="shared" si="10"/>
        <v>59583</v>
      </c>
      <c r="L59" s="68">
        <f t="shared" si="10"/>
        <v>1436.2</v>
      </c>
      <c r="M59" s="68">
        <f t="shared" si="10"/>
        <v>6857</v>
      </c>
      <c r="N59" s="68">
        <f t="shared" si="10"/>
        <v>1197.0100000000002</v>
      </c>
      <c r="O59" s="68">
        <f t="shared" si="10"/>
        <v>447218</v>
      </c>
      <c r="P59" s="68">
        <f t="shared" si="10"/>
        <v>288651.8456452</v>
      </c>
      <c r="Q59" s="68">
        <f t="shared" si="10"/>
        <v>9081760.1999999993</v>
      </c>
      <c r="R59" s="68">
        <f t="shared" si="10"/>
        <v>5753352.7754269997</v>
      </c>
      <c r="S59" s="196">
        <f>R59*100/'CD Ratio_3'!F59</f>
        <v>22.055307866571709</v>
      </c>
    </row>
    <row r="61" spans="1:19" x14ac:dyDescent="0.2">
      <c r="D61" s="70" t="s">
        <v>1057</v>
      </c>
      <c r="I61" s="72" t="s">
        <v>1079</v>
      </c>
    </row>
    <row r="62" spans="1:19" x14ac:dyDescent="0.2">
      <c r="B62" s="241"/>
      <c r="D62" s="70"/>
    </row>
    <row r="64" spans="1:19" x14ac:dyDescent="0.2">
      <c r="D64" s="70"/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S1:S1048576">
    <cfRule type="cellIs" dxfId="21" priority="2" operator="greaterThan">
      <formula>100</formula>
    </cfRule>
  </conditionalFormatting>
  <pageMargins left="1.95" right="0.2" top="0.25" bottom="0.25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74"/>
  <sheetViews>
    <sheetView zoomScaleNormal="10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L60" sqref="L60"/>
    </sheetView>
  </sheetViews>
  <sheetFormatPr defaultColWidth="4.42578125" defaultRowHeight="13.5" x14ac:dyDescent="0.2"/>
  <cols>
    <col min="1" max="1" width="4.42578125" style="72"/>
    <col min="2" max="2" width="22.5703125" style="72" customWidth="1"/>
    <col min="3" max="3" width="6.85546875" style="72" customWidth="1"/>
    <col min="4" max="4" width="10.140625" style="72" customWidth="1"/>
    <col min="5" max="5" width="7.85546875" style="72" bestFit="1" customWidth="1"/>
    <col min="6" max="6" width="9" style="72" bestFit="1" customWidth="1"/>
    <col min="7" max="7" width="6.140625" style="72" bestFit="1" customWidth="1"/>
    <col min="8" max="8" width="8.85546875" style="72" customWidth="1"/>
    <col min="9" max="9" width="6.140625" style="72" bestFit="1" customWidth="1"/>
    <col min="10" max="10" width="9.85546875" style="72" customWidth="1"/>
    <col min="11" max="11" width="7.140625" style="72" bestFit="1" customWidth="1"/>
    <col min="12" max="12" width="10.42578125" style="72" customWidth="1"/>
    <col min="13" max="13" width="7.5703125" style="72" customWidth="1"/>
    <col min="14" max="14" width="10.42578125" style="72" customWidth="1"/>
    <col min="15" max="15" width="9.42578125" style="72" customWidth="1"/>
    <col min="16" max="16" width="10" style="72" customWidth="1"/>
    <col min="17" max="17" width="9.85546875" style="72" customWidth="1"/>
    <col min="18" max="18" width="10.140625" style="72" customWidth="1"/>
    <col min="19" max="19" width="10.5703125" style="72" customWidth="1"/>
    <col min="20" max="20" width="12.85546875" style="72" customWidth="1"/>
    <col min="21" max="21" width="9" style="72" customWidth="1"/>
    <col min="22" max="22" width="10.5703125" style="72" customWidth="1"/>
    <col min="23" max="25" width="9" style="72" hidden="1" customWidth="1"/>
    <col min="26" max="26" width="8.85546875" style="72" hidden="1" customWidth="1"/>
    <col min="27" max="27" width="4.42578125" style="72" hidden="1" customWidth="1"/>
    <col min="28" max="28" width="8" style="72" hidden="1" customWidth="1"/>
    <col min="29" max="32" width="4.42578125" style="72" customWidth="1"/>
    <col min="33" max="33" width="9.42578125" style="72" customWidth="1"/>
    <col min="34" max="16384" width="4.42578125" style="72"/>
  </cols>
  <sheetData>
    <row r="1" spans="1:26" ht="15.75" x14ac:dyDescent="0.2">
      <c r="A1" s="424" t="s">
        <v>733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</row>
    <row r="2" spans="1:26" ht="13.5" customHeight="1" x14ac:dyDescent="0.2">
      <c r="A2" s="425" t="s">
        <v>114</v>
      </c>
      <c r="B2" s="425" t="s">
        <v>97</v>
      </c>
      <c r="C2" s="420" t="s">
        <v>282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2"/>
    </row>
    <row r="3" spans="1:26" ht="15" customHeight="1" x14ac:dyDescent="0.2">
      <c r="A3" s="425"/>
      <c r="B3" s="425"/>
      <c r="C3" s="426" t="s">
        <v>147</v>
      </c>
      <c r="D3" s="427"/>
      <c r="E3" s="418" t="s">
        <v>24</v>
      </c>
      <c r="F3" s="418"/>
      <c r="G3" s="418"/>
      <c r="H3" s="418"/>
      <c r="I3" s="418"/>
      <c r="J3" s="418"/>
      <c r="K3" s="418"/>
      <c r="L3" s="418"/>
      <c r="M3" s="418" t="s">
        <v>130</v>
      </c>
      <c r="N3" s="418"/>
      <c r="O3" s="427" t="s">
        <v>131</v>
      </c>
      <c r="P3" s="430"/>
      <c r="Q3" s="418" t="s">
        <v>148</v>
      </c>
      <c r="R3" s="418"/>
      <c r="S3" s="418" t="s">
        <v>125</v>
      </c>
      <c r="T3" s="418"/>
      <c r="U3" s="418" t="s">
        <v>149</v>
      </c>
      <c r="V3" s="418"/>
    </row>
    <row r="4" spans="1:26" ht="20.100000000000001" customHeight="1" x14ac:dyDescent="0.2">
      <c r="A4" s="425"/>
      <c r="B4" s="425"/>
      <c r="C4" s="428"/>
      <c r="D4" s="429"/>
      <c r="E4" s="420" t="s">
        <v>121</v>
      </c>
      <c r="F4" s="422"/>
      <c r="G4" s="420" t="s">
        <v>122</v>
      </c>
      <c r="H4" s="422"/>
      <c r="I4" s="420" t="s">
        <v>123</v>
      </c>
      <c r="J4" s="422"/>
      <c r="K4" s="420" t="s">
        <v>150</v>
      </c>
      <c r="L4" s="421"/>
      <c r="M4" s="418"/>
      <c r="N4" s="418"/>
      <c r="O4" s="429"/>
      <c r="P4" s="431"/>
      <c r="Q4" s="418"/>
      <c r="R4" s="418"/>
      <c r="S4" s="418"/>
      <c r="T4" s="418"/>
      <c r="U4" s="418"/>
      <c r="V4" s="418"/>
    </row>
    <row r="5" spans="1:26" ht="15" customHeight="1" x14ac:dyDescent="0.2">
      <c r="A5" s="425"/>
      <c r="B5" s="425"/>
      <c r="C5" s="288" t="s">
        <v>212</v>
      </c>
      <c r="D5" s="288" t="s">
        <v>211</v>
      </c>
      <c r="E5" s="288" t="s">
        <v>212</v>
      </c>
      <c r="F5" s="288" t="s">
        <v>211</v>
      </c>
      <c r="G5" s="288" t="s">
        <v>212</v>
      </c>
      <c r="H5" s="288" t="s">
        <v>211</v>
      </c>
      <c r="I5" s="288" t="s">
        <v>212</v>
      </c>
      <c r="J5" s="288" t="s">
        <v>211</v>
      </c>
      <c r="K5" s="288" t="s">
        <v>212</v>
      </c>
      <c r="L5" s="288" t="s">
        <v>211</v>
      </c>
      <c r="M5" s="288" t="s">
        <v>212</v>
      </c>
      <c r="N5" s="288" t="s">
        <v>211</v>
      </c>
      <c r="O5" s="288" t="s">
        <v>212</v>
      </c>
      <c r="P5" s="288" t="s">
        <v>211</v>
      </c>
      <c r="Q5" s="288" t="s">
        <v>212</v>
      </c>
      <c r="R5" s="288" t="s">
        <v>211</v>
      </c>
      <c r="S5" s="288" t="s">
        <v>212</v>
      </c>
      <c r="T5" s="288" t="s">
        <v>211</v>
      </c>
      <c r="U5" s="288" t="s">
        <v>212</v>
      </c>
      <c r="V5" s="288" t="s">
        <v>211</v>
      </c>
      <c r="W5" s="142" t="s">
        <v>213</v>
      </c>
      <c r="X5" s="142" t="s">
        <v>1</v>
      </c>
      <c r="Y5" s="142" t="s">
        <v>236</v>
      </c>
      <c r="Z5" s="142" t="s">
        <v>214</v>
      </c>
    </row>
    <row r="6" spans="1:26" ht="15" customHeight="1" x14ac:dyDescent="0.2">
      <c r="A6" s="51">
        <v>1</v>
      </c>
      <c r="B6" s="64" t="s">
        <v>52</v>
      </c>
      <c r="C6" s="65">
        <v>0</v>
      </c>
      <c r="D6" s="65">
        <v>0</v>
      </c>
      <c r="E6" s="65">
        <v>101</v>
      </c>
      <c r="F6" s="65">
        <v>3980</v>
      </c>
      <c r="G6" s="65">
        <v>0</v>
      </c>
      <c r="H6" s="65">
        <v>0</v>
      </c>
      <c r="I6" s="65">
        <v>2</v>
      </c>
      <c r="J6" s="65">
        <v>3233</v>
      </c>
      <c r="K6" s="65">
        <f>E6+G6+I6</f>
        <v>103</v>
      </c>
      <c r="L6" s="65">
        <f>F6+H6+J6</f>
        <v>7213</v>
      </c>
      <c r="M6" s="65">
        <v>245</v>
      </c>
      <c r="N6" s="65">
        <v>1377</v>
      </c>
      <c r="O6" s="65">
        <v>0</v>
      </c>
      <c r="P6" s="65">
        <v>0</v>
      </c>
      <c r="Q6" s="65">
        <v>6765</v>
      </c>
      <c r="R6" s="65">
        <v>7625</v>
      </c>
      <c r="S6" s="65">
        <v>4457</v>
      </c>
      <c r="T6" s="65">
        <v>327405</v>
      </c>
      <c r="U6" s="185">
        <f>S6+Q6+O6+M6+K6+C6</f>
        <v>11570</v>
      </c>
      <c r="V6" s="65">
        <f>T6+R6+P6+N6+L6+D6</f>
        <v>343620</v>
      </c>
      <c r="W6" s="72">
        <f>'Pri Sec_outstanding_6'!P6</f>
        <v>465625</v>
      </c>
      <c r="X6" s="72">
        <f>V6+W6</f>
        <v>809245</v>
      </c>
      <c r="Y6" s="72">
        <f>'CD Ratio_3'!F6</f>
        <v>809245</v>
      </c>
      <c r="Z6" s="72">
        <f t="shared" ref="Z6:Z59" si="0">X6-Y6</f>
        <v>0</v>
      </c>
    </row>
    <row r="7" spans="1:26" x14ac:dyDescent="0.2">
      <c r="A7" s="51">
        <v>2</v>
      </c>
      <c r="B7" s="64" t="s">
        <v>53</v>
      </c>
      <c r="C7" s="65">
        <v>0</v>
      </c>
      <c r="D7" s="65">
        <v>0</v>
      </c>
      <c r="E7" s="65">
        <v>1</v>
      </c>
      <c r="F7" s="65">
        <v>1166</v>
      </c>
      <c r="G7" s="65">
        <v>0</v>
      </c>
      <c r="H7" s="65">
        <v>0</v>
      </c>
      <c r="I7" s="65">
        <v>13</v>
      </c>
      <c r="J7" s="65">
        <v>29302</v>
      </c>
      <c r="K7" s="65">
        <f t="shared" ref="K7:K57" si="1">E7+G7+I7</f>
        <v>14</v>
      </c>
      <c r="L7" s="65">
        <f t="shared" ref="L7:L57" si="2">F7+H7+J7</f>
        <v>30468</v>
      </c>
      <c r="M7" s="65">
        <v>12</v>
      </c>
      <c r="N7" s="65">
        <v>191</v>
      </c>
      <c r="O7" s="65">
        <v>108</v>
      </c>
      <c r="P7" s="65">
        <v>3435</v>
      </c>
      <c r="Q7" s="65">
        <v>311</v>
      </c>
      <c r="R7" s="65">
        <v>1687</v>
      </c>
      <c r="S7" s="65">
        <v>3607</v>
      </c>
      <c r="T7" s="65">
        <v>8975</v>
      </c>
      <c r="U7" s="185">
        <f t="shared" ref="U7:U57" si="3">S7+Q7+O7+M7+K7+C7</f>
        <v>4052</v>
      </c>
      <c r="V7" s="65">
        <f t="shared" ref="V7:V57" si="4">T7+R7+P7+N7+L7+D7</f>
        <v>44756</v>
      </c>
      <c r="W7" s="72">
        <f>'Pri Sec_outstanding_6'!P7</f>
        <v>51206</v>
      </c>
      <c r="X7" s="72">
        <f t="shared" ref="X7:X59" si="5">V7+W7</f>
        <v>95962</v>
      </c>
      <c r="Y7" s="72">
        <f>'CD Ratio_3'!F7</f>
        <v>95962</v>
      </c>
      <c r="Z7" s="72">
        <f t="shared" si="0"/>
        <v>0</v>
      </c>
    </row>
    <row r="8" spans="1:26" x14ac:dyDescent="0.2">
      <c r="A8" s="51">
        <v>3</v>
      </c>
      <c r="B8" s="64" t="s">
        <v>54</v>
      </c>
      <c r="C8" s="65">
        <v>1</v>
      </c>
      <c r="D8" s="65">
        <v>1000</v>
      </c>
      <c r="E8" s="65">
        <v>741</v>
      </c>
      <c r="F8" s="65">
        <v>6425</v>
      </c>
      <c r="G8" s="65">
        <v>1251</v>
      </c>
      <c r="H8" s="65">
        <v>11989</v>
      </c>
      <c r="I8" s="65">
        <v>1815</v>
      </c>
      <c r="J8" s="65">
        <v>192532.8</v>
      </c>
      <c r="K8" s="65">
        <f t="shared" si="1"/>
        <v>3807</v>
      </c>
      <c r="L8" s="65">
        <f t="shared" si="2"/>
        <v>210946.8</v>
      </c>
      <c r="M8" s="65">
        <v>635</v>
      </c>
      <c r="N8" s="65">
        <v>1498</v>
      </c>
      <c r="O8" s="65">
        <v>1835</v>
      </c>
      <c r="P8" s="65">
        <v>11252</v>
      </c>
      <c r="Q8" s="65">
        <v>2685</v>
      </c>
      <c r="R8" s="65">
        <v>1165</v>
      </c>
      <c r="S8" s="65">
        <v>1898</v>
      </c>
      <c r="T8" s="65">
        <v>14727</v>
      </c>
      <c r="U8" s="185">
        <f t="shared" si="3"/>
        <v>10861</v>
      </c>
      <c r="V8" s="65">
        <f t="shared" si="4"/>
        <v>240588.79999999999</v>
      </c>
      <c r="W8" s="72">
        <f>'Pri Sec_outstanding_6'!P8</f>
        <v>707506</v>
      </c>
      <c r="X8" s="72">
        <f t="shared" si="5"/>
        <v>948094.8</v>
      </c>
      <c r="Y8" s="72">
        <f>'CD Ratio_3'!F8</f>
        <v>948094.8</v>
      </c>
      <c r="Z8" s="72">
        <f t="shared" si="0"/>
        <v>0</v>
      </c>
    </row>
    <row r="9" spans="1:26" x14ac:dyDescent="0.2">
      <c r="A9" s="51">
        <v>4</v>
      </c>
      <c r="B9" s="64" t="s">
        <v>55</v>
      </c>
      <c r="C9" s="65">
        <v>113</v>
      </c>
      <c r="D9" s="65">
        <v>27875</v>
      </c>
      <c r="E9" s="65">
        <v>15</v>
      </c>
      <c r="F9" s="65">
        <v>4589</v>
      </c>
      <c r="G9" s="65">
        <v>73</v>
      </c>
      <c r="H9" s="65">
        <v>49587</v>
      </c>
      <c r="I9" s="65">
        <v>13</v>
      </c>
      <c r="J9" s="65">
        <v>11245</v>
      </c>
      <c r="K9" s="65">
        <f t="shared" si="1"/>
        <v>101</v>
      </c>
      <c r="L9" s="65">
        <f t="shared" si="2"/>
        <v>65421</v>
      </c>
      <c r="M9" s="65">
        <v>172</v>
      </c>
      <c r="N9" s="65">
        <v>5052</v>
      </c>
      <c r="O9" s="65">
        <v>4777</v>
      </c>
      <c r="P9" s="65">
        <v>57584</v>
      </c>
      <c r="Q9" s="65">
        <v>6361</v>
      </c>
      <c r="R9" s="65">
        <v>20154</v>
      </c>
      <c r="S9" s="65">
        <v>78845</v>
      </c>
      <c r="T9" s="65">
        <v>371049</v>
      </c>
      <c r="U9" s="185">
        <f t="shared" si="3"/>
        <v>90369</v>
      </c>
      <c r="V9" s="65">
        <f t="shared" si="4"/>
        <v>547135</v>
      </c>
      <c r="W9" s="72">
        <f>'Pri Sec_outstanding_6'!P9</f>
        <v>1438714</v>
      </c>
      <c r="X9" s="72">
        <f t="shared" si="5"/>
        <v>1985849</v>
      </c>
      <c r="Y9" s="72">
        <f>'CD Ratio_3'!F9</f>
        <v>1985849</v>
      </c>
      <c r="Z9" s="72">
        <f t="shared" si="0"/>
        <v>0</v>
      </c>
    </row>
    <row r="10" spans="1:26" x14ac:dyDescent="0.2">
      <c r="A10" s="51">
        <v>5</v>
      </c>
      <c r="B10" s="64" t="s">
        <v>56</v>
      </c>
      <c r="C10" s="65">
        <v>1</v>
      </c>
      <c r="D10" s="65">
        <v>20515</v>
      </c>
      <c r="E10" s="65">
        <v>460</v>
      </c>
      <c r="F10" s="65">
        <v>3580</v>
      </c>
      <c r="G10" s="65">
        <v>13</v>
      </c>
      <c r="H10" s="65">
        <v>918</v>
      </c>
      <c r="I10" s="65">
        <v>0</v>
      </c>
      <c r="J10" s="65">
        <v>0</v>
      </c>
      <c r="K10" s="65">
        <f t="shared" si="1"/>
        <v>473</v>
      </c>
      <c r="L10" s="65">
        <f t="shared" si="2"/>
        <v>4498</v>
      </c>
      <c r="M10" s="65">
        <v>68</v>
      </c>
      <c r="N10" s="65">
        <v>902</v>
      </c>
      <c r="O10" s="65">
        <v>576</v>
      </c>
      <c r="P10" s="65">
        <v>14258</v>
      </c>
      <c r="Q10" s="65">
        <v>599</v>
      </c>
      <c r="R10" s="65">
        <v>19885</v>
      </c>
      <c r="S10" s="65">
        <v>1544</v>
      </c>
      <c r="T10" s="65">
        <v>9597</v>
      </c>
      <c r="U10" s="185">
        <f t="shared" si="3"/>
        <v>3261</v>
      </c>
      <c r="V10" s="65">
        <f t="shared" si="4"/>
        <v>69655</v>
      </c>
      <c r="W10" s="72">
        <f>'Pri Sec_outstanding_6'!P10</f>
        <v>252062</v>
      </c>
      <c r="X10" s="72">
        <f t="shared" si="5"/>
        <v>321717</v>
      </c>
      <c r="Y10" s="72">
        <f>'CD Ratio_3'!F10</f>
        <v>321717</v>
      </c>
      <c r="Z10" s="72">
        <f t="shared" si="0"/>
        <v>0</v>
      </c>
    </row>
    <row r="11" spans="1:26" x14ac:dyDescent="0.2">
      <c r="A11" s="51">
        <v>6</v>
      </c>
      <c r="B11" s="64" t="s">
        <v>57</v>
      </c>
      <c r="C11" s="65">
        <v>0</v>
      </c>
      <c r="D11" s="65">
        <v>0</v>
      </c>
      <c r="E11" s="65">
        <v>13</v>
      </c>
      <c r="F11" s="65">
        <v>540</v>
      </c>
      <c r="G11" s="65">
        <v>6</v>
      </c>
      <c r="H11" s="65">
        <v>37.200000000000003</v>
      </c>
      <c r="I11" s="65">
        <v>0</v>
      </c>
      <c r="J11" s="65">
        <v>0</v>
      </c>
      <c r="K11" s="65">
        <f t="shared" si="1"/>
        <v>19</v>
      </c>
      <c r="L11" s="65">
        <f t="shared" si="2"/>
        <v>577.20000000000005</v>
      </c>
      <c r="M11" s="65">
        <v>197</v>
      </c>
      <c r="N11" s="65">
        <v>1072</v>
      </c>
      <c r="O11" s="65">
        <v>1448</v>
      </c>
      <c r="P11" s="65">
        <v>31347.439999999999</v>
      </c>
      <c r="Q11" s="65">
        <v>14683</v>
      </c>
      <c r="R11" s="65">
        <v>87365</v>
      </c>
      <c r="S11" s="65">
        <v>144</v>
      </c>
      <c r="T11" s="65">
        <v>31631</v>
      </c>
      <c r="U11" s="185">
        <f t="shared" si="3"/>
        <v>16491</v>
      </c>
      <c r="V11" s="65">
        <f t="shared" si="4"/>
        <v>151992.64000000001</v>
      </c>
      <c r="W11" s="72">
        <f>'Pri Sec_outstanding_6'!P11</f>
        <v>340115</v>
      </c>
      <c r="X11" s="72">
        <f t="shared" si="5"/>
        <v>492107.64</v>
      </c>
      <c r="Y11" s="72">
        <f>'CD Ratio_3'!F11</f>
        <v>492107.78</v>
      </c>
      <c r="Z11" s="72">
        <f t="shared" si="0"/>
        <v>-0.14000000001396984</v>
      </c>
    </row>
    <row r="12" spans="1:26" x14ac:dyDescent="0.2">
      <c r="A12" s="51">
        <v>7</v>
      </c>
      <c r="B12" s="64" t="s">
        <v>58</v>
      </c>
      <c r="C12" s="65">
        <v>0</v>
      </c>
      <c r="D12" s="65">
        <v>0</v>
      </c>
      <c r="E12" s="65">
        <v>0</v>
      </c>
      <c r="F12" s="65">
        <v>0</v>
      </c>
      <c r="G12" s="65">
        <v>153</v>
      </c>
      <c r="H12" s="65">
        <v>3983</v>
      </c>
      <c r="I12" s="65">
        <v>23</v>
      </c>
      <c r="J12" s="65">
        <v>2384</v>
      </c>
      <c r="K12" s="65">
        <f t="shared" si="1"/>
        <v>176</v>
      </c>
      <c r="L12" s="65">
        <f t="shared" si="2"/>
        <v>6367</v>
      </c>
      <c r="M12" s="65">
        <v>544</v>
      </c>
      <c r="N12" s="65">
        <v>8434</v>
      </c>
      <c r="O12" s="65">
        <v>11309</v>
      </c>
      <c r="P12" s="65">
        <v>47027</v>
      </c>
      <c r="Q12" s="65">
        <v>14414</v>
      </c>
      <c r="R12" s="65">
        <v>25389</v>
      </c>
      <c r="S12" s="65">
        <v>21533</v>
      </c>
      <c r="T12" s="65">
        <v>239601</v>
      </c>
      <c r="U12" s="185">
        <f t="shared" si="3"/>
        <v>47976</v>
      </c>
      <c r="V12" s="65">
        <f t="shared" si="4"/>
        <v>326818</v>
      </c>
      <c r="W12" s="72">
        <f>'Pri Sec_outstanding_6'!P12</f>
        <v>1037696</v>
      </c>
      <c r="X12" s="72">
        <f t="shared" si="5"/>
        <v>1364514</v>
      </c>
      <c r="Y12" s="72">
        <f>'CD Ratio_3'!F12</f>
        <v>1364514</v>
      </c>
      <c r="Z12" s="72">
        <f t="shared" si="0"/>
        <v>0</v>
      </c>
    </row>
    <row r="13" spans="1:26" x14ac:dyDescent="0.2">
      <c r="A13" s="51">
        <v>8</v>
      </c>
      <c r="B13" s="64" t="s">
        <v>45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f t="shared" si="1"/>
        <v>0</v>
      </c>
      <c r="L13" s="65">
        <f t="shared" si="2"/>
        <v>0</v>
      </c>
      <c r="M13" s="65">
        <v>7</v>
      </c>
      <c r="N13" s="65">
        <v>143.65</v>
      </c>
      <c r="O13" s="65">
        <v>146</v>
      </c>
      <c r="P13" s="65">
        <v>4366.04</v>
      </c>
      <c r="Q13" s="65">
        <v>937</v>
      </c>
      <c r="R13" s="65">
        <v>1028.21</v>
      </c>
      <c r="S13" s="65">
        <v>4198</v>
      </c>
      <c r="T13" s="65">
        <v>30970.6</v>
      </c>
      <c r="U13" s="185">
        <f t="shared" si="3"/>
        <v>5288</v>
      </c>
      <c r="V13" s="65">
        <f t="shared" si="4"/>
        <v>36508.5</v>
      </c>
      <c r="W13" s="72">
        <f>'Pri Sec_outstanding_6'!P13</f>
        <v>289674.51</v>
      </c>
      <c r="X13" s="72">
        <f t="shared" si="5"/>
        <v>326183.01</v>
      </c>
      <c r="Y13" s="72">
        <f>'CD Ratio_3'!F13</f>
        <v>326183</v>
      </c>
      <c r="Z13" s="72">
        <f t="shared" si="0"/>
        <v>1.0000000009313226E-2</v>
      </c>
    </row>
    <row r="14" spans="1:26" x14ac:dyDescent="0.2">
      <c r="A14" s="51">
        <v>9</v>
      </c>
      <c r="B14" s="64" t="s">
        <v>46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f t="shared" si="1"/>
        <v>0</v>
      </c>
      <c r="L14" s="65">
        <f t="shared" si="2"/>
        <v>0</v>
      </c>
      <c r="M14" s="65">
        <v>11</v>
      </c>
      <c r="N14" s="65">
        <v>183</v>
      </c>
      <c r="O14" s="65">
        <v>455</v>
      </c>
      <c r="P14" s="65">
        <v>8480</v>
      </c>
      <c r="Q14" s="65">
        <v>3665</v>
      </c>
      <c r="R14" s="65">
        <v>7868</v>
      </c>
      <c r="S14" s="65">
        <v>5508</v>
      </c>
      <c r="T14" s="65">
        <v>80289.039999999994</v>
      </c>
      <c r="U14" s="185">
        <f t="shared" si="3"/>
        <v>9639</v>
      </c>
      <c r="V14" s="65">
        <f t="shared" si="4"/>
        <v>96820.04</v>
      </c>
      <c r="W14" s="72">
        <f>'Pri Sec_outstanding_6'!P14</f>
        <v>71536</v>
      </c>
      <c r="X14" s="72">
        <f t="shared" si="5"/>
        <v>168356.03999999998</v>
      </c>
      <c r="Y14" s="72">
        <f>'CD Ratio_3'!F14</f>
        <v>168356.04</v>
      </c>
      <c r="Z14" s="72">
        <f t="shared" si="0"/>
        <v>0</v>
      </c>
    </row>
    <row r="15" spans="1:26" x14ac:dyDescent="0.2">
      <c r="A15" s="51">
        <v>10</v>
      </c>
      <c r="B15" s="64" t="s">
        <v>78</v>
      </c>
      <c r="C15" s="65">
        <v>1</v>
      </c>
      <c r="D15" s="65">
        <v>9</v>
      </c>
      <c r="E15" s="65">
        <v>9</v>
      </c>
      <c r="F15" s="65">
        <v>1790</v>
      </c>
      <c r="G15" s="65">
        <v>3</v>
      </c>
      <c r="H15" s="65">
        <v>2055</v>
      </c>
      <c r="I15" s="65">
        <v>191</v>
      </c>
      <c r="J15" s="65">
        <v>12447</v>
      </c>
      <c r="K15" s="65">
        <f t="shared" si="1"/>
        <v>203</v>
      </c>
      <c r="L15" s="65">
        <f t="shared" si="2"/>
        <v>16292</v>
      </c>
      <c r="M15" s="65">
        <v>10</v>
      </c>
      <c r="N15" s="65">
        <v>78</v>
      </c>
      <c r="O15" s="65">
        <v>728</v>
      </c>
      <c r="P15" s="65">
        <v>26712</v>
      </c>
      <c r="Q15" s="65">
        <v>3158</v>
      </c>
      <c r="R15" s="65">
        <v>42583</v>
      </c>
      <c r="S15" s="65">
        <v>960</v>
      </c>
      <c r="T15" s="65">
        <v>132265</v>
      </c>
      <c r="U15" s="185">
        <f t="shared" si="3"/>
        <v>5060</v>
      </c>
      <c r="V15" s="65">
        <f t="shared" si="4"/>
        <v>217939</v>
      </c>
      <c r="W15" s="72">
        <f>'Pri Sec_outstanding_6'!P15</f>
        <v>220847</v>
      </c>
      <c r="X15" s="72">
        <f t="shared" si="5"/>
        <v>438786</v>
      </c>
      <c r="Y15" s="72">
        <f>'CD Ratio_3'!F15</f>
        <v>438786</v>
      </c>
      <c r="Z15" s="72">
        <f t="shared" si="0"/>
        <v>0</v>
      </c>
    </row>
    <row r="16" spans="1:26" x14ac:dyDescent="0.2">
      <c r="A16" s="51">
        <v>11</v>
      </c>
      <c r="B16" s="64" t="s">
        <v>59</v>
      </c>
      <c r="C16" s="65">
        <v>0</v>
      </c>
      <c r="D16" s="65">
        <v>0</v>
      </c>
      <c r="E16" s="65">
        <v>0</v>
      </c>
      <c r="F16" s="65">
        <v>0</v>
      </c>
      <c r="G16" s="65">
        <v>1</v>
      </c>
      <c r="H16" s="65">
        <v>19</v>
      </c>
      <c r="I16" s="65">
        <v>0</v>
      </c>
      <c r="J16" s="65">
        <v>0</v>
      </c>
      <c r="K16" s="65">
        <f t="shared" si="1"/>
        <v>1</v>
      </c>
      <c r="L16" s="65">
        <f t="shared" si="2"/>
        <v>19</v>
      </c>
      <c r="M16" s="65">
        <v>14</v>
      </c>
      <c r="N16" s="65">
        <v>34</v>
      </c>
      <c r="O16" s="65">
        <v>35</v>
      </c>
      <c r="P16" s="65">
        <v>649</v>
      </c>
      <c r="Q16" s="65">
        <v>248</v>
      </c>
      <c r="R16" s="65">
        <v>170</v>
      </c>
      <c r="S16" s="65">
        <v>1835</v>
      </c>
      <c r="T16" s="65">
        <v>19027.740000000002</v>
      </c>
      <c r="U16" s="185">
        <f t="shared" si="3"/>
        <v>2133</v>
      </c>
      <c r="V16" s="65">
        <f t="shared" si="4"/>
        <v>19899.740000000002</v>
      </c>
      <c r="W16" s="72">
        <f>'Pri Sec_outstanding_6'!P16</f>
        <v>25321.14</v>
      </c>
      <c r="X16" s="72">
        <f t="shared" si="5"/>
        <v>45220.880000000005</v>
      </c>
      <c r="Y16" s="72">
        <f>'CD Ratio_3'!F16</f>
        <v>45220.88</v>
      </c>
      <c r="Z16" s="72">
        <f t="shared" si="0"/>
        <v>0</v>
      </c>
    </row>
    <row r="17" spans="1:26" x14ac:dyDescent="0.2">
      <c r="A17" s="51">
        <v>12</v>
      </c>
      <c r="B17" s="64" t="s">
        <v>60</v>
      </c>
      <c r="C17" s="65">
        <v>1</v>
      </c>
      <c r="D17" s="65">
        <v>125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f t="shared" si="1"/>
        <v>0</v>
      </c>
      <c r="L17" s="65">
        <f t="shared" si="2"/>
        <v>0</v>
      </c>
      <c r="M17" s="65">
        <v>0</v>
      </c>
      <c r="N17" s="65">
        <v>0</v>
      </c>
      <c r="O17" s="65">
        <v>98</v>
      </c>
      <c r="P17" s="65">
        <v>1788</v>
      </c>
      <c r="Q17" s="65">
        <v>3832</v>
      </c>
      <c r="R17" s="65">
        <v>7738</v>
      </c>
      <c r="S17" s="65">
        <v>1362</v>
      </c>
      <c r="T17" s="65">
        <v>52097</v>
      </c>
      <c r="U17" s="185">
        <f t="shared" si="3"/>
        <v>5293</v>
      </c>
      <c r="V17" s="65">
        <f t="shared" si="4"/>
        <v>61748</v>
      </c>
      <c r="W17" s="72">
        <f>'Pri Sec_outstanding_6'!P17</f>
        <v>64153</v>
      </c>
      <c r="X17" s="72">
        <f t="shared" si="5"/>
        <v>125901</v>
      </c>
      <c r="Y17" s="72">
        <f>'CD Ratio_3'!F17</f>
        <v>125901</v>
      </c>
      <c r="Z17" s="72">
        <f t="shared" si="0"/>
        <v>0</v>
      </c>
    </row>
    <row r="18" spans="1:26" x14ac:dyDescent="0.2">
      <c r="A18" s="51">
        <v>13</v>
      </c>
      <c r="B18" s="64" t="s">
        <v>190</v>
      </c>
      <c r="C18" s="65">
        <v>9</v>
      </c>
      <c r="D18" s="65">
        <v>8817</v>
      </c>
      <c r="E18" s="65">
        <v>9</v>
      </c>
      <c r="F18" s="65">
        <v>1223</v>
      </c>
      <c r="G18" s="65">
        <v>7</v>
      </c>
      <c r="H18" s="65">
        <v>1981</v>
      </c>
      <c r="I18" s="65">
        <v>3</v>
      </c>
      <c r="J18" s="65">
        <v>3407</v>
      </c>
      <c r="K18" s="65">
        <f t="shared" si="1"/>
        <v>19</v>
      </c>
      <c r="L18" s="65">
        <f t="shared" si="2"/>
        <v>6611</v>
      </c>
      <c r="M18" s="65">
        <v>102</v>
      </c>
      <c r="N18" s="65">
        <v>1283</v>
      </c>
      <c r="O18" s="65">
        <v>827</v>
      </c>
      <c r="P18" s="65">
        <v>12742</v>
      </c>
      <c r="Q18" s="65">
        <v>2134</v>
      </c>
      <c r="R18" s="65">
        <v>3693</v>
      </c>
      <c r="S18" s="65">
        <v>4490</v>
      </c>
      <c r="T18" s="65">
        <v>79433</v>
      </c>
      <c r="U18" s="185">
        <f t="shared" si="3"/>
        <v>7581</v>
      </c>
      <c r="V18" s="65">
        <f t="shared" si="4"/>
        <v>112579</v>
      </c>
      <c r="W18" s="72">
        <f>'Pri Sec_outstanding_6'!P18</f>
        <v>126562</v>
      </c>
      <c r="X18" s="72">
        <f t="shared" si="5"/>
        <v>239141</v>
      </c>
      <c r="Y18" s="72">
        <f>'CD Ratio_3'!F18</f>
        <v>239141</v>
      </c>
      <c r="Z18" s="72">
        <f t="shared" si="0"/>
        <v>0</v>
      </c>
    </row>
    <row r="19" spans="1:26" x14ac:dyDescent="0.2">
      <c r="A19" s="51">
        <v>14</v>
      </c>
      <c r="B19" s="64" t="s">
        <v>191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f t="shared" si="1"/>
        <v>0</v>
      </c>
      <c r="L19" s="65">
        <f t="shared" si="2"/>
        <v>0</v>
      </c>
      <c r="M19" s="65">
        <v>21</v>
      </c>
      <c r="N19" s="65">
        <v>317</v>
      </c>
      <c r="O19" s="65">
        <v>240</v>
      </c>
      <c r="P19" s="65">
        <v>3509</v>
      </c>
      <c r="Q19" s="65">
        <v>352</v>
      </c>
      <c r="R19" s="65">
        <v>89</v>
      </c>
      <c r="S19" s="65">
        <v>1813</v>
      </c>
      <c r="T19" s="65">
        <v>6271</v>
      </c>
      <c r="U19" s="185">
        <f t="shared" si="3"/>
        <v>2426</v>
      </c>
      <c r="V19" s="65">
        <f t="shared" si="4"/>
        <v>10186</v>
      </c>
      <c r="W19" s="72">
        <f>'Pri Sec_outstanding_6'!P19</f>
        <v>58882</v>
      </c>
      <c r="X19" s="72">
        <f t="shared" si="5"/>
        <v>69068</v>
      </c>
      <c r="Y19" s="72">
        <f>'CD Ratio_3'!F19</f>
        <v>69068</v>
      </c>
      <c r="Z19" s="72">
        <f t="shared" si="0"/>
        <v>0</v>
      </c>
    </row>
    <row r="20" spans="1:26" x14ac:dyDescent="0.2">
      <c r="A20" s="51">
        <v>15</v>
      </c>
      <c r="B20" s="64" t="s">
        <v>61</v>
      </c>
      <c r="C20" s="65">
        <v>9</v>
      </c>
      <c r="D20" s="65">
        <v>47185.96</v>
      </c>
      <c r="E20" s="65">
        <v>37</v>
      </c>
      <c r="F20" s="65">
        <v>5016.45</v>
      </c>
      <c r="G20" s="65">
        <v>35</v>
      </c>
      <c r="H20" s="65">
        <v>36839.54</v>
      </c>
      <c r="I20" s="65">
        <v>5</v>
      </c>
      <c r="J20" s="65">
        <v>7289.53</v>
      </c>
      <c r="K20" s="65">
        <f t="shared" si="1"/>
        <v>77</v>
      </c>
      <c r="L20" s="65">
        <f t="shared" si="2"/>
        <v>49145.52</v>
      </c>
      <c r="M20" s="65">
        <v>18</v>
      </c>
      <c r="N20" s="65">
        <v>1548.04</v>
      </c>
      <c r="O20" s="65">
        <v>3311</v>
      </c>
      <c r="P20" s="65">
        <v>76657.59</v>
      </c>
      <c r="Q20" s="65">
        <v>27262</v>
      </c>
      <c r="R20" s="65">
        <v>94763.83</v>
      </c>
      <c r="S20" s="65">
        <v>12333</v>
      </c>
      <c r="T20" s="65">
        <v>514519.01</v>
      </c>
      <c r="U20" s="185">
        <f t="shared" si="3"/>
        <v>43010</v>
      </c>
      <c r="V20" s="65">
        <f t="shared" si="4"/>
        <v>783819.95</v>
      </c>
      <c r="W20" s="72">
        <f>'Pri Sec_outstanding_6'!P20</f>
        <v>869638.46</v>
      </c>
      <c r="X20" s="72">
        <f t="shared" si="5"/>
        <v>1653458.41</v>
      </c>
      <c r="Y20" s="72">
        <f>'CD Ratio_3'!F20</f>
        <v>1653458.41</v>
      </c>
      <c r="Z20" s="72">
        <f t="shared" si="0"/>
        <v>0</v>
      </c>
    </row>
    <row r="21" spans="1:26" x14ac:dyDescent="0.2">
      <c r="A21" s="51">
        <v>16</v>
      </c>
      <c r="B21" s="64" t="s">
        <v>67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f t="shared" si="1"/>
        <v>0</v>
      </c>
      <c r="L21" s="65">
        <f t="shared" si="2"/>
        <v>0</v>
      </c>
      <c r="M21" s="65">
        <v>2317</v>
      </c>
      <c r="N21" s="65">
        <v>27589</v>
      </c>
      <c r="O21" s="65">
        <v>10107</v>
      </c>
      <c r="P21" s="65">
        <v>293233</v>
      </c>
      <c r="Q21" s="65">
        <v>261544</v>
      </c>
      <c r="R21" s="65">
        <v>622244</v>
      </c>
      <c r="S21" s="65">
        <v>92032</v>
      </c>
      <c r="T21" s="65">
        <v>2211537</v>
      </c>
      <c r="U21" s="185">
        <f t="shared" si="3"/>
        <v>366000</v>
      </c>
      <c r="V21" s="65">
        <f t="shared" si="4"/>
        <v>3154603</v>
      </c>
      <c r="W21" s="72">
        <f>'Pri Sec_outstanding_6'!P21</f>
        <v>3492757</v>
      </c>
      <c r="X21" s="72">
        <f t="shared" si="5"/>
        <v>6647360</v>
      </c>
      <c r="Y21" s="72">
        <f>'CD Ratio_3'!F21</f>
        <v>6647360</v>
      </c>
      <c r="Z21" s="72">
        <f t="shared" si="0"/>
        <v>0</v>
      </c>
    </row>
    <row r="22" spans="1:26" x14ac:dyDescent="0.2">
      <c r="A22" s="51">
        <v>17</v>
      </c>
      <c r="B22" s="64" t="s">
        <v>62</v>
      </c>
      <c r="C22" s="65">
        <v>9</v>
      </c>
      <c r="D22" s="65">
        <v>35</v>
      </c>
      <c r="E22" s="65">
        <v>107</v>
      </c>
      <c r="F22" s="65">
        <v>433</v>
      </c>
      <c r="G22" s="65">
        <v>26</v>
      </c>
      <c r="H22" s="65">
        <v>1105</v>
      </c>
      <c r="I22" s="65">
        <v>1</v>
      </c>
      <c r="J22" s="65">
        <v>14</v>
      </c>
      <c r="K22" s="65">
        <f t="shared" si="1"/>
        <v>134</v>
      </c>
      <c r="L22" s="65">
        <f t="shared" si="2"/>
        <v>1552</v>
      </c>
      <c r="M22" s="65">
        <v>13</v>
      </c>
      <c r="N22" s="65">
        <v>45</v>
      </c>
      <c r="O22" s="65">
        <v>239</v>
      </c>
      <c r="P22" s="65">
        <v>4476</v>
      </c>
      <c r="Q22" s="65">
        <v>5943</v>
      </c>
      <c r="R22" s="65">
        <v>9671</v>
      </c>
      <c r="S22" s="65">
        <v>10792</v>
      </c>
      <c r="T22" s="65">
        <v>66381</v>
      </c>
      <c r="U22" s="185">
        <f t="shared" si="3"/>
        <v>17130</v>
      </c>
      <c r="V22" s="65">
        <f t="shared" si="4"/>
        <v>82160</v>
      </c>
      <c r="W22" s="72">
        <f>'Pri Sec_outstanding_6'!P22</f>
        <v>84993</v>
      </c>
      <c r="X22" s="72">
        <f t="shared" si="5"/>
        <v>167153</v>
      </c>
      <c r="Y22" s="72">
        <f>'CD Ratio_3'!F22</f>
        <v>167153</v>
      </c>
      <c r="Z22" s="72">
        <f t="shared" si="0"/>
        <v>0</v>
      </c>
    </row>
    <row r="23" spans="1:26" x14ac:dyDescent="0.2">
      <c r="A23" s="51">
        <v>18</v>
      </c>
      <c r="B23" s="64" t="s">
        <v>192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62</v>
      </c>
      <c r="J23" s="65">
        <v>58962</v>
      </c>
      <c r="K23" s="65">
        <f t="shared" si="1"/>
        <v>62</v>
      </c>
      <c r="L23" s="65">
        <f t="shared" si="2"/>
        <v>58962</v>
      </c>
      <c r="M23" s="65">
        <v>558</v>
      </c>
      <c r="N23" s="65">
        <v>1536</v>
      </c>
      <c r="O23" s="65">
        <v>2176</v>
      </c>
      <c r="P23" s="65">
        <v>28732</v>
      </c>
      <c r="Q23" s="65">
        <v>5189</v>
      </c>
      <c r="R23" s="65">
        <v>5326</v>
      </c>
      <c r="S23" s="65">
        <v>3681</v>
      </c>
      <c r="T23" s="65">
        <v>55291.39</v>
      </c>
      <c r="U23" s="185">
        <f t="shared" si="3"/>
        <v>11666</v>
      </c>
      <c r="V23" s="65">
        <f t="shared" si="4"/>
        <v>149847.39000000001</v>
      </c>
      <c r="W23" s="72">
        <f>'Pri Sec_outstanding_6'!P23</f>
        <v>328255</v>
      </c>
      <c r="X23" s="72">
        <f t="shared" si="5"/>
        <v>478102.39</v>
      </c>
      <c r="Y23" s="72">
        <f>'CD Ratio_3'!F23</f>
        <v>478102.39</v>
      </c>
      <c r="Z23" s="72">
        <f t="shared" si="0"/>
        <v>0</v>
      </c>
    </row>
    <row r="24" spans="1:26" x14ac:dyDescent="0.2">
      <c r="A24" s="51">
        <v>19</v>
      </c>
      <c r="B24" s="64" t="s">
        <v>63</v>
      </c>
      <c r="C24" s="65">
        <v>0</v>
      </c>
      <c r="D24" s="65">
        <v>0</v>
      </c>
      <c r="E24" s="65">
        <v>7</v>
      </c>
      <c r="F24" s="65">
        <v>4647</v>
      </c>
      <c r="G24" s="65">
        <v>14</v>
      </c>
      <c r="H24" s="65">
        <v>28646</v>
      </c>
      <c r="I24" s="65">
        <v>5</v>
      </c>
      <c r="J24" s="65">
        <v>10140</v>
      </c>
      <c r="K24" s="65">
        <f t="shared" si="1"/>
        <v>26</v>
      </c>
      <c r="L24" s="65">
        <f t="shared" si="2"/>
        <v>43433</v>
      </c>
      <c r="M24" s="65">
        <v>191</v>
      </c>
      <c r="N24" s="65">
        <v>2291</v>
      </c>
      <c r="O24" s="65">
        <v>2567</v>
      </c>
      <c r="P24" s="65">
        <v>38470</v>
      </c>
      <c r="Q24" s="65">
        <v>17142</v>
      </c>
      <c r="R24" s="65">
        <v>55046</v>
      </c>
      <c r="S24" s="65">
        <v>21131</v>
      </c>
      <c r="T24" s="65">
        <v>268644</v>
      </c>
      <c r="U24" s="185">
        <f t="shared" si="3"/>
        <v>41057</v>
      </c>
      <c r="V24" s="65">
        <f t="shared" si="4"/>
        <v>407884</v>
      </c>
      <c r="W24" s="72">
        <f>'Pri Sec_outstanding_6'!P24</f>
        <v>633831</v>
      </c>
      <c r="X24" s="72">
        <f t="shared" si="5"/>
        <v>1041715</v>
      </c>
      <c r="Y24" s="72">
        <f>'CD Ratio_3'!F24</f>
        <v>1041715</v>
      </c>
      <c r="Z24" s="72">
        <f t="shared" si="0"/>
        <v>0</v>
      </c>
    </row>
    <row r="25" spans="1:26" x14ac:dyDescent="0.2">
      <c r="A25" s="51">
        <v>20</v>
      </c>
      <c r="B25" s="64" t="s">
        <v>64</v>
      </c>
      <c r="C25" s="65">
        <v>0</v>
      </c>
      <c r="D25" s="65">
        <v>0</v>
      </c>
      <c r="E25" s="65">
        <v>1</v>
      </c>
      <c r="F25" s="65">
        <v>0.86</v>
      </c>
      <c r="G25" s="65">
        <v>1</v>
      </c>
      <c r="H25" s="65">
        <v>1966.01</v>
      </c>
      <c r="I25" s="65">
        <v>0</v>
      </c>
      <c r="J25" s="65">
        <v>0</v>
      </c>
      <c r="K25" s="65">
        <f t="shared" si="1"/>
        <v>2</v>
      </c>
      <c r="L25" s="65">
        <f t="shared" si="2"/>
        <v>1966.87</v>
      </c>
      <c r="M25" s="65">
        <v>3</v>
      </c>
      <c r="N25" s="65">
        <v>52.91</v>
      </c>
      <c r="O25" s="65">
        <v>38</v>
      </c>
      <c r="P25" s="65">
        <v>755.83</v>
      </c>
      <c r="Q25" s="65">
        <v>0</v>
      </c>
      <c r="R25" s="65">
        <v>0</v>
      </c>
      <c r="S25" s="65">
        <v>419</v>
      </c>
      <c r="T25" s="65">
        <v>19797.349999999999</v>
      </c>
      <c r="U25" s="185">
        <f t="shared" si="3"/>
        <v>462</v>
      </c>
      <c r="V25" s="65">
        <f t="shared" si="4"/>
        <v>22572.959999999999</v>
      </c>
      <c r="W25" s="72">
        <f>'Pri Sec_outstanding_6'!P25</f>
        <v>13704.050000000001</v>
      </c>
      <c r="X25" s="72">
        <f t="shared" si="5"/>
        <v>36277.01</v>
      </c>
      <c r="Y25" s="72">
        <f>'CD Ratio_3'!F25</f>
        <v>36277</v>
      </c>
      <c r="Z25" s="72">
        <f t="shared" si="0"/>
        <v>1.0000000002037268E-2</v>
      </c>
    </row>
    <row r="26" spans="1:26" x14ac:dyDescent="0.2">
      <c r="A26" s="51">
        <v>21</v>
      </c>
      <c r="B26" s="64" t="s">
        <v>47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18</v>
      </c>
      <c r="J26" s="65">
        <v>10321</v>
      </c>
      <c r="K26" s="65">
        <f t="shared" si="1"/>
        <v>18</v>
      </c>
      <c r="L26" s="65">
        <f t="shared" si="2"/>
        <v>10321</v>
      </c>
      <c r="M26" s="65">
        <v>0</v>
      </c>
      <c r="N26" s="65">
        <v>0</v>
      </c>
      <c r="O26" s="65">
        <v>285</v>
      </c>
      <c r="P26" s="65">
        <v>5848</v>
      </c>
      <c r="Q26" s="65">
        <v>605</v>
      </c>
      <c r="R26" s="65">
        <v>799</v>
      </c>
      <c r="S26" s="65">
        <v>3192</v>
      </c>
      <c r="T26" s="65">
        <v>7233</v>
      </c>
      <c r="U26" s="185">
        <f t="shared" si="3"/>
        <v>4100</v>
      </c>
      <c r="V26" s="65">
        <f t="shared" si="4"/>
        <v>24201</v>
      </c>
      <c r="W26" s="72">
        <f>'Pri Sec_outstanding_6'!P26</f>
        <v>80397</v>
      </c>
      <c r="X26" s="72">
        <f t="shared" si="5"/>
        <v>104598</v>
      </c>
      <c r="Y26" s="72">
        <f>'CD Ratio_3'!F26</f>
        <v>104598</v>
      </c>
      <c r="Z26" s="72">
        <f t="shared" si="0"/>
        <v>0</v>
      </c>
    </row>
    <row r="27" spans="1:26" s="73" customFormat="1" x14ac:dyDescent="0.2">
      <c r="A27" s="287"/>
      <c r="B27" s="67" t="s">
        <v>307</v>
      </c>
      <c r="C27" s="68">
        <f>SUM(C6:C26)</f>
        <v>144</v>
      </c>
      <c r="D27" s="68">
        <f t="shared" ref="D27:V27" si="6">SUM(D6:D26)</f>
        <v>105561.95999999999</v>
      </c>
      <c r="E27" s="68">
        <f t="shared" si="6"/>
        <v>1501</v>
      </c>
      <c r="F27" s="68">
        <f t="shared" si="6"/>
        <v>33390.31</v>
      </c>
      <c r="G27" s="68">
        <f t="shared" si="6"/>
        <v>1583</v>
      </c>
      <c r="H27" s="68">
        <f t="shared" si="6"/>
        <v>139125.75</v>
      </c>
      <c r="I27" s="68">
        <f t="shared" si="6"/>
        <v>2151</v>
      </c>
      <c r="J27" s="68">
        <f t="shared" si="6"/>
        <v>341277.32999999996</v>
      </c>
      <c r="K27" s="68">
        <f t="shared" si="6"/>
        <v>5235</v>
      </c>
      <c r="L27" s="68">
        <f t="shared" si="6"/>
        <v>513793.39</v>
      </c>
      <c r="M27" s="68">
        <f t="shared" si="6"/>
        <v>5138</v>
      </c>
      <c r="N27" s="68">
        <f t="shared" si="6"/>
        <v>53626.600000000006</v>
      </c>
      <c r="O27" s="68">
        <f t="shared" si="6"/>
        <v>41305</v>
      </c>
      <c r="P27" s="68">
        <f t="shared" si="6"/>
        <v>671321.9</v>
      </c>
      <c r="Q27" s="68">
        <f t="shared" si="6"/>
        <v>377829</v>
      </c>
      <c r="R27" s="68">
        <f t="shared" si="6"/>
        <v>1014289.04</v>
      </c>
      <c r="S27" s="68">
        <f t="shared" si="6"/>
        <v>275774</v>
      </c>
      <c r="T27" s="68">
        <f t="shared" si="6"/>
        <v>4546741.129999999</v>
      </c>
      <c r="U27" s="68">
        <f t="shared" si="6"/>
        <v>705425</v>
      </c>
      <c r="V27" s="68">
        <f t="shared" si="6"/>
        <v>6905334.0199999996</v>
      </c>
      <c r="W27" s="73">
        <f>'Pri Sec_outstanding_6'!P27</f>
        <v>10653475.16</v>
      </c>
      <c r="X27" s="73">
        <f t="shared" si="5"/>
        <v>17558809.18</v>
      </c>
      <c r="Y27" s="73">
        <f>'CD Ratio_3'!F27</f>
        <v>17558809.300000001</v>
      </c>
      <c r="Z27" s="73">
        <f t="shared" si="0"/>
        <v>-0.12000000104308128</v>
      </c>
    </row>
    <row r="28" spans="1:26" x14ac:dyDescent="0.2">
      <c r="A28" s="51">
        <v>22</v>
      </c>
      <c r="B28" s="64" t="s">
        <v>44</v>
      </c>
      <c r="C28" s="65">
        <v>29</v>
      </c>
      <c r="D28" s="65">
        <v>3285.34</v>
      </c>
      <c r="E28" s="65">
        <v>299</v>
      </c>
      <c r="F28" s="65">
        <v>3954.84</v>
      </c>
      <c r="G28" s="65">
        <v>16</v>
      </c>
      <c r="H28" s="65">
        <v>794.62</v>
      </c>
      <c r="I28" s="65">
        <v>35</v>
      </c>
      <c r="J28" s="65">
        <v>14952.82</v>
      </c>
      <c r="K28" s="65">
        <f t="shared" si="1"/>
        <v>350</v>
      </c>
      <c r="L28" s="65">
        <f t="shared" si="2"/>
        <v>19702.28</v>
      </c>
      <c r="M28" s="65">
        <v>7</v>
      </c>
      <c r="N28" s="65">
        <v>142.76</v>
      </c>
      <c r="O28" s="65">
        <v>2552</v>
      </c>
      <c r="P28" s="65">
        <v>82205.86</v>
      </c>
      <c r="Q28" s="65">
        <v>6490</v>
      </c>
      <c r="R28" s="65">
        <v>58891.67</v>
      </c>
      <c r="S28" s="65">
        <v>21405</v>
      </c>
      <c r="T28" s="65">
        <v>168507.59</v>
      </c>
      <c r="U28" s="185">
        <v>30833</v>
      </c>
      <c r="V28" s="65">
        <f t="shared" si="4"/>
        <v>332735.50000000006</v>
      </c>
      <c r="W28" s="72">
        <f>'Pri Sec_outstanding_6'!P28</f>
        <v>352769.72000000003</v>
      </c>
      <c r="X28" s="72">
        <f t="shared" si="5"/>
        <v>685505.22000000009</v>
      </c>
      <c r="Y28" s="72">
        <f>'CD Ratio_3'!F28</f>
        <v>685505.22</v>
      </c>
      <c r="Z28" s="72">
        <f t="shared" si="0"/>
        <v>0</v>
      </c>
    </row>
    <row r="29" spans="1:26" x14ac:dyDescent="0.2">
      <c r="A29" s="51">
        <v>23</v>
      </c>
      <c r="B29" s="64" t="s">
        <v>193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f t="shared" si="1"/>
        <v>0</v>
      </c>
      <c r="L29" s="65">
        <f t="shared" si="2"/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  <c r="S29" s="65">
        <v>1108</v>
      </c>
      <c r="T29" s="65">
        <f>1690.87+485</f>
        <v>2175.87</v>
      </c>
      <c r="U29" s="185">
        <v>0</v>
      </c>
      <c r="V29" s="65">
        <f t="shared" si="4"/>
        <v>2175.87</v>
      </c>
      <c r="W29" s="72">
        <f>'Pri Sec_outstanding_6'!P29</f>
        <v>75944.450000000012</v>
      </c>
      <c r="X29" s="72">
        <f t="shared" si="5"/>
        <v>78120.320000000007</v>
      </c>
      <c r="Y29" s="72">
        <f>'CD Ratio_3'!F29</f>
        <v>78120.429999999993</v>
      </c>
      <c r="Z29" s="72">
        <f t="shared" si="0"/>
        <v>-0.10999999998603016</v>
      </c>
    </row>
    <row r="30" spans="1:26" x14ac:dyDescent="0.2">
      <c r="A30" s="51">
        <v>24</v>
      </c>
      <c r="B30" s="64" t="s">
        <v>194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f t="shared" si="1"/>
        <v>0</v>
      </c>
      <c r="L30" s="65">
        <f t="shared" si="2"/>
        <v>0</v>
      </c>
      <c r="M30" s="65">
        <v>0</v>
      </c>
      <c r="N30" s="65">
        <v>0</v>
      </c>
      <c r="O30" s="65">
        <v>4</v>
      </c>
      <c r="P30" s="65">
        <v>129.32</v>
      </c>
      <c r="Q30" s="65">
        <v>171</v>
      </c>
      <c r="R30" s="65">
        <v>209.38</v>
      </c>
      <c r="S30" s="65">
        <v>0</v>
      </c>
      <c r="T30" s="65">
        <v>0</v>
      </c>
      <c r="U30" s="185">
        <v>175</v>
      </c>
      <c r="V30" s="65">
        <f t="shared" si="4"/>
        <v>338.7</v>
      </c>
      <c r="W30" s="72">
        <f>'Pri Sec_outstanding_6'!P30</f>
        <v>545.4</v>
      </c>
      <c r="X30" s="72">
        <f t="shared" si="5"/>
        <v>884.09999999999991</v>
      </c>
      <c r="Y30" s="72">
        <f>'CD Ratio_3'!F30</f>
        <v>884.12</v>
      </c>
      <c r="Z30" s="72">
        <f t="shared" si="0"/>
        <v>-2.0000000000095497E-2</v>
      </c>
    </row>
    <row r="31" spans="1:26" x14ac:dyDescent="0.2">
      <c r="A31" s="51">
        <v>25</v>
      </c>
      <c r="B31" s="64" t="s">
        <v>48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f t="shared" si="1"/>
        <v>0</v>
      </c>
      <c r="L31" s="65">
        <f t="shared" si="2"/>
        <v>0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5">
        <v>0</v>
      </c>
      <c r="S31" s="65">
        <v>0</v>
      </c>
      <c r="T31" s="65">
        <v>0</v>
      </c>
      <c r="U31" s="185">
        <v>0</v>
      </c>
      <c r="V31" s="65">
        <f t="shared" si="4"/>
        <v>0</v>
      </c>
      <c r="W31" s="72">
        <f>'Pri Sec_outstanding_6'!P31</f>
        <v>10704</v>
      </c>
      <c r="X31" s="72">
        <f t="shared" si="5"/>
        <v>10704</v>
      </c>
      <c r="Y31" s="72">
        <f>'CD Ratio_3'!F31</f>
        <v>10704</v>
      </c>
      <c r="Z31" s="72">
        <f t="shared" si="0"/>
        <v>0</v>
      </c>
    </row>
    <row r="32" spans="1:26" x14ac:dyDescent="0.2">
      <c r="A32" s="51">
        <v>26</v>
      </c>
      <c r="B32" s="64" t="s">
        <v>195</v>
      </c>
      <c r="C32" s="65">
        <v>82</v>
      </c>
      <c r="D32" s="65">
        <v>455</v>
      </c>
      <c r="E32" s="65">
        <v>19</v>
      </c>
      <c r="F32" s="65">
        <v>537</v>
      </c>
      <c r="G32" s="65">
        <v>48</v>
      </c>
      <c r="H32" s="65">
        <v>1117</v>
      </c>
      <c r="I32" s="65">
        <v>14</v>
      </c>
      <c r="J32" s="65">
        <v>225</v>
      </c>
      <c r="K32" s="65">
        <f t="shared" si="1"/>
        <v>81</v>
      </c>
      <c r="L32" s="65">
        <f t="shared" si="2"/>
        <v>1879</v>
      </c>
      <c r="M32" s="65">
        <v>1</v>
      </c>
      <c r="N32" s="65">
        <v>11</v>
      </c>
      <c r="O32" s="65">
        <v>98</v>
      </c>
      <c r="P32" s="65">
        <v>1783</v>
      </c>
      <c r="Q32" s="65">
        <v>1</v>
      </c>
      <c r="R32" s="65">
        <v>1</v>
      </c>
      <c r="S32" s="65">
        <v>768</v>
      </c>
      <c r="T32" s="65">
        <v>6427</v>
      </c>
      <c r="U32" s="185">
        <v>1031</v>
      </c>
      <c r="V32" s="65">
        <f t="shared" si="4"/>
        <v>10556</v>
      </c>
      <c r="W32" s="72">
        <f>'Pri Sec_outstanding_6'!P32</f>
        <v>62829</v>
      </c>
      <c r="X32" s="72">
        <f t="shared" si="5"/>
        <v>73385</v>
      </c>
      <c r="Y32" s="72">
        <f>'CD Ratio_3'!F32</f>
        <v>73385</v>
      </c>
      <c r="Z32" s="72">
        <f t="shared" si="0"/>
        <v>0</v>
      </c>
    </row>
    <row r="33" spans="1:26" x14ac:dyDescent="0.2">
      <c r="A33" s="51">
        <v>27</v>
      </c>
      <c r="B33" s="64" t="s">
        <v>196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f t="shared" si="1"/>
        <v>0</v>
      </c>
      <c r="L33" s="65">
        <f t="shared" si="2"/>
        <v>0</v>
      </c>
      <c r="M33" s="65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5">
        <v>0</v>
      </c>
      <c r="T33" s="65">
        <v>0</v>
      </c>
      <c r="U33" s="185">
        <v>0</v>
      </c>
      <c r="V33" s="65">
        <f t="shared" si="4"/>
        <v>0</v>
      </c>
      <c r="W33" s="72">
        <f>'Pri Sec_outstanding_6'!P33</f>
        <v>54</v>
      </c>
      <c r="X33" s="72">
        <f t="shared" si="5"/>
        <v>54</v>
      </c>
      <c r="Y33" s="72">
        <f>'CD Ratio_3'!F33</f>
        <v>54</v>
      </c>
      <c r="Z33" s="72">
        <f t="shared" si="0"/>
        <v>0</v>
      </c>
    </row>
    <row r="34" spans="1:26" x14ac:dyDescent="0.2">
      <c r="A34" s="51">
        <v>28</v>
      </c>
      <c r="B34" s="64" t="s">
        <v>197</v>
      </c>
      <c r="C34" s="65">
        <v>0</v>
      </c>
      <c r="D34" s="65">
        <v>0</v>
      </c>
      <c r="E34" s="65">
        <v>1</v>
      </c>
      <c r="F34" s="65">
        <v>1361</v>
      </c>
      <c r="G34" s="65">
        <v>0</v>
      </c>
      <c r="H34" s="65">
        <v>0</v>
      </c>
      <c r="I34" s="65">
        <v>0</v>
      </c>
      <c r="J34" s="65">
        <v>0</v>
      </c>
      <c r="K34" s="65">
        <f t="shared" si="1"/>
        <v>1</v>
      </c>
      <c r="L34" s="65">
        <f t="shared" si="2"/>
        <v>1361</v>
      </c>
      <c r="M34" s="65">
        <v>0</v>
      </c>
      <c r="N34" s="65">
        <v>0</v>
      </c>
      <c r="O34" s="65">
        <v>63</v>
      </c>
      <c r="P34" s="65">
        <v>1518</v>
      </c>
      <c r="Q34" s="65">
        <v>31</v>
      </c>
      <c r="R34" s="65">
        <v>76</v>
      </c>
      <c r="S34" s="65">
        <v>3225</v>
      </c>
      <c r="T34" s="65">
        <v>8956</v>
      </c>
      <c r="U34" s="185">
        <v>3320</v>
      </c>
      <c r="V34" s="65">
        <f t="shared" si="4"/>
        <v>11911</v>
      </c>
      <c r="W34" s="72">
        <f>'Pri Sec_outstanding_6'!P34</f>
        <v>13056</v>
      </c>
      <c r="X34" s="72">
        <f t="shared" si="5"/>
        <v>24967</v>
      </c>
      <c r="Y34" s="72">
        <f>'CD Ratio_3'!F34</f>
        <v>24967</v>
      </c>
      <c r="Z34" s="72">
        <f t="shared" si="0"/>
        <v>0</v>
      </c>
    </row>
    <row r="35" spans="1:26" x14ac:dyDescent="0.2">
      <c r="A35" s="51">
        <v>29</v>
      </c>
      <c r="B35" s="64" t="s">
        <v>68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f t="shared" si="1"/>
        <v>0</v>
      </c>
      <c r="L35" s="65">
        <f t="shared" si="2"/>
        <v>0</v>
      </c>
      <c r="M35" s="65">
        <v>10</v>
      </c>
      <c r="N35" s="65">
        <v>46.23</v>
      </c>
      <c r="O35" s="65">
        <v>1106</v>
      </c>
      <c r="P35" s="65">
        <v>25427.75</v>
      </c>
      <c r="Q35" s="65">
        <v>39887</v>
      </c>
      <c r="R35" s="65">
        <v>87632.08</v>
      </c>
      <c r="S35" s="65">
        <v>324519</v>
      </c>
      <c r="T35" s="65">
        <v>631207.25</v>
      </c>
      <c r="U35" s="185">
        <v>365522</v>
      </c>
      <c r="V35" s="65">
        <f t="shared" si="4"/>
        <v>744313.30999999994</v>
      </c>
      <c r="W35" s="72">
        <f>'Pri Sec_outstanding_6'!P35</f>
        <v>756421.95</v>
      </c>
      <c r="X35" s="72">
        <f t="shared" si="5"/>
        <v>1500735.2599999998</v>
      </c>
      <c r="Y35" s="72">
        <f>'CD Ratio_3'!F35</f>
        <v>1500735</v>
      </c>
      <c r="Z35" s="72">
        <f t="shared" si="0"/>
        <v>0.25999999977648258</v>
      </c>
    </row>
    <row r="36" spans="1:26" x14ac:dyDescent="0.2">
      <c r="A36" s="51">
        <v>30</v>
      </c>
      <c r="B36" s="64" t="s">
        <v>69</v>
      </c>
      <c r="C36" s="65">
        <v>0</v>
      </c>
      <c r="D36" s="65">
        <v>0</v>
      </c>
      <c r="E36" s="65">
        <v>723</v>
      </c>
      <c r="F36" s="65">
        <v>1063</v>
      </c>
      <c r="G36" s="65">
        <v>21</v>
      </c>
      <c r="H36" s="65">
        <v>2439</v>
      </c>
      <c r="I36" s="65">
        <v>19</v>
      </c>
      <c r="J36" s="65">
        <v>322</v>
      </c>
      <c r="K36" s="65">
        <f t="shared" si="1"/>
        <v>763</v>
      </c>
      <c r="L36" s="65">
        <f t="shared" si="2"/>
        <v>3824</v>
      </c>
      <c r="M36" s="65">
        <v>0</v>
      </c>
      <c r="N36" s="65">
        <v>0</v>
      </c>
      <c r="O36" s="65">
        <v>4166</v>
      </c>
      <c r="P36" s="65">
        <v>95253</v>
      </c>
      <c r="Q36" s="65">
        <v>0</v>
      </c>
      <c r="R36" s="65">
        <v>0</v>
      </c>
      <c r="S36" s="65">
        <v>67319</v>
      </c>
      <c r="T36" s="65">
        <v>599300</v>
      </c>
      <c r="U36" s="185">
        <v>72248</v>
      </c>
      <c r="V36" s="65">
        <f t="shared" si="4"/>
        <v>698377</v>
      </c>
      <c r="W36" s="72">
        <f>'Pri Sec_outstanding_6'!P36</f>
        <v>652849</v>
      </c>
      <c r="X36" s="72">
        <f t="shared" si="5"/>
        <v>1351226</v>
      </c>
      <c r="Y36" s="72">
        <f>'CD Ratio_3'!F36</f>
        <v>1351226</v>
      </c>
      <c r="Z36" s="72">
        <f t="shared" si="0"/>
        <v>0</v>
      </c>
    </row>
    <row r="37" spans="1:26" x14ac:dyDescent="0.2">
      <c r="A37" s="51">
        <v>31</v>
      </c>
      <c r="B37" s="64" t="s">
        <v>198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f t="shared" si="1"/>
        <v>0</v>
      </c>
      <c r="L37" s="65">
        <f t="shared" si="2"/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6909</v>
      </c>
      <c r="T37" s="65">
        <v>2391.7399999999998</v>
      </c>
      <c r="U37" s="185">
        <v>6909</v>
      </c>
      <c r="V37" s="65">
        <f t="shared" si="4"/>
        <v>2391.7399999999998</v>
      </c>
      <c r="W37" s="72">
        <f>'Pri Sec_outstanding_6'!P37</f>
        <v>33452.199999999997</v>
      </c>
      <c r="X37" s="72">
        <f t="shared" si="5"/>
        <v>35843.939999999995</v>
      </c>
      <c r="Y37" s="72">
        <f>'CD Ratio_3'!F37</f>
        <v>35843.96</v>
      </c>
      <c r="Z37" s="72">
        <f t="shared" si="0"/>
        <v>-2.0000000004074536E-2</v>
      </c>
    </row>
    <row r="38" spans="1:26" x14ac:dyDescent="0.2">
      <c r="A38" s="51">
        <v>32</v>
      </c>
      <c r="B38" s="64" t="s">
        <v>199</v>
      </c>
      <c r="C38" s="65">
        <v>0</v>
      </c>
      <c r="D38" s="65">
        <v>0</v>
      </c>
      <c r="E38" s="65">
        <v>1</v>
      </c>
      <c r="F38" s="65">
        <v>30.75</v>
      </c>
      <c r="G38" s="65">
        <v>0</v>
      </c>
      <c r="H38" s="65">
        <v>0</v>
      </c>
      <c r="I38" s="65">
        <v>67</v>
      </c>
      <c r="J38" s="65">
        <v>5440.29</v>
      </c>
      <c r="K38" s="65">
        <v>68</v>
      </c>
      <c r="L38" s="65">
        <v>5471.04</v>
      </c>
      <c r="M38" s="65">
        <v>0</v>
      </c>
      <c r="N38" s="65">
        <v>0</v>
      </c>
      <c r="O38" s="65">
        <v>1</v>
      </c>
      <c r="P38" s="65">
        <v>1</v>
      </c>
      <c r="Q38" s="65">
        <v>0</v>
      </c>
      <c r="R38" s="65">
        <v>0</v>
      </c>
      <c r="S38" s="65">
        <v>68708</v>
      </c>
      <c r="T38" s="65">
        <v>132560.26</v>
      </c>
      <c r="U38" s="185">
        <v>68777</v>
      </c>
      <c r="V38" s="65">
        <f t="shared" si="4"/>
        <v>138032.30000000002</v>
      </c>
      <c r="W38" s="72">
        <f>'Pri Sec_outstanding_6'!P38</f>
        <v>196409.7</v>
      </c>
      <c r="X38" s="72">
        <f t="shared" si="5"/>
        <v>334442</v>
      </c>
      <c r="Y38" s="72">
        <f>'CD Ratio_3'!F38</f>
        <v>334442</v>
      </c>
      <c r="Z38" s="72">
        <f t="shared" si="0"/>
        <v>0</v>
      </c>
    </row>
    <row r="39" spans="1:26" x14ac:dyDescent="0.2">
      <c r="A39" s="51">
        <v>33</v>
      </c>
      <c r="B39" s="64" t="s">
        <v>200</v>
      </c>
      <c r="C39" s="65">
        <v>0</v>
      </c>
      <c r="D39" s="65">
        <v>0</v>
      </c>
      <c r="E39" s="65">
        <v>106</v>
      </c>
      <c r="F39" s="65">
        <v>394</v>
      </c>
      <c r="G39" s="65">
        <v>0</v>
      </c>
      <c r="H39" s="65">
        <v>0</v>
      </c>
      <c r="I39" s="65">
        <v>0</v>
      </c>
      <c r="J39" s="65">
        <v>0</v>
      </c>
      <c r="K39" s="65">
        <v>106</v>
      </c>
      <c r="L39" s="65">
        <v>394</v>
      </c>
      <c r="M39" s="65">
        <v>17</v>
      </c>
      <c r="N39" s="65">
        <v>240</v>
      </c>
      <c r="O39" s="65">
        <v>0</v>
      </c>
      <c r="P39" s="65">
        <v>0</v>
      </c>
      <c r="Q39" s="65">
        <v>55</v>
      </c>
      <c r="R39" s="65">
        <v>385</v>
      </c>
      <c r="S39" s="65">
        <v>0</v>
      </c>
      <c r="T39" s="65">
        <v>0</v>
      </c>
      <c r="U39" s="185">
        <v>178</v>
      </c>
      <c r="V39" s="65">
        <f t="shared" si="4"/>
        <v>1019</v>
      </c>
      <c r="W39" s="72">
        <f>'Pri Sec_outstanding_6'!P39</f>
        <v>2122</v>
      </c>
      <c r="X39" s="72">
        <f t="shared" si="5"/>
        <v>3141</v>
      </c>
      <c r="Y39" s="72">
        <f>'CD Ratio_3'!F39</f>
        <v>3141</v>
      </c>
      <c r="Z39" s="72">
        <f t="shared" si="0"/>
        <v>0</v>
      </c>
    </row>
    <row r="40" spans="1:26" x14ac:dyDescent="0.2">
      <c r="A40" s="51">
        <v>34</v>
      </c>
      <c r="B40" s="64" t="s">
        <v>201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614</v>
      </c>
      <c r="T40" s="65">
        <v>4939</v>
      </c>
      <c r="U40" s="185">
        <v>0</v>
      </c>
      <c r="V40" s="65">
        <f t="shared" si="4"/>
        <v>4939</v>
      </c>
      <c r="W40" s="72">
        <f>'Pri Sec_outstanding_6'!P40</f>
        <v>31722.510000000002</v>
      </c>
      <c r="X40" s="72">
        <f t="shared" si="5"/>
        <v>36661.51</v>
      </c>
      <c r="Y40" s="72">
        <f>'CD Ratio_3'!F40</f>
        <v>36662</v>
      </c>
      <c r="Z40" s="72">
        <f t="shared" si="0"/>
        <v>-0.48999999999796273</v>
      </c>
    </row>
    <row r="41" spans="1:26" x14ac:dyDescent="0.2">
      <c r="A41" s="51">
        <v>35</v>
      </c>
      <c r="B41" s="64" t="s">
        <v>202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185">
        <v>0</v>
      </c>
      <c r="V41" s="65">
        <f t="shared" si="4"/>
        <v>0</v>
      </c>
      <c r="W41" s="72">
        <f>'Pri Sec_outstanding_6'!P41</f>
        <v>10411</v>
      </c>
      <c r="X41" s="72">
        <f t="shared" si="5"/>
        <v>10411</v>
      </c>
      <c r="Y41" s="72">
        <f>'CD Ratio_3'!F41</f>
        <v>10411</v>
      </c>
      <c r="Z41" s="72">
        <f t="shared" si="0"/>
        <v>0</v>
      </c>
    </row>
    <row r="42" spans="1:26" x14ac:dyDescent="0.2">
      <c r="A42" s="51">
        <v>36</v>
      </c>
      <c r="B42" s="64" t="s">
        <v>70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5439</v>
      </c>
      <c r="T42" s="65">
        <v>97800</v>
      </c>
      <c r="U42" s="185">
        <v>0</v>
      </c>
      <c r="V42" s="65">
        <f t="shared" si="4"/>
        <v>97800</v>
      </c>
      <c r="W42" s="72">
        <f>'Pri Sec_outstanding_6'!P42</f>
        <v>208136</v>
      </c>
      <c r="X42" s="72">
        <f t="shared" si="5"/>
        <v>305936</v>
      </c>
      <c r="Y42" s="72">
        <f>'CD Ratio_3'!F42</f>
        <v>305936</v>
      </c>
      <c r="Z42" s="72">
        <f t="shared" si="0"/>
        <v>0</v>
      </c>
    </row>
    <row r="43" spans="1:26" x14ac:dyDescent="0.2">
      <c r="A43" s="51">
        <v>37</v>
      </c>
      <c r="B43" s="64" t="s">
        <v>203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5">
        <v>0</v>
      </c>
      <c r="M43" s="65">
        <v>0</v>
      </c>
      <c r="N43" s="65">
        <v>0</v>
      </c>
      <c r="O43" s="65">
        <v>1</v>
      </c>
      <c r="P43" s="65">
        <v>31</v>
      </c>
      <c r="Q43" s="65">
        <v>0</v>
      </c>
      <c r="R43" s="65">
        <v>0</v>
      </c>
      <c r="S43" s="65">
        <v>142</v>
      </c>
      <c r="T43" s="65">
        <v>4864</v>
      </c>
      <c r="U43" s="185">
        <v>143</v>
      </c>
      <c r="V43" s="65">
        <f t="shared" si="4"/>
        <v>4895</v>
      </c>
      <c r="W43" s="72">
        <f>'Pri Sec_outstanding_6'!P43</f>
        <v>1596</v>
      </c>
      <c r="X43" s="72">
        <f t="shared" si="5"/>
        <v>6491</v>
      </c>
      <c r="Y43" s="72">
        <f>'CD Ratio_3'!F43</f>
        <v>6491</v>
      </c>
      <c r="Z43" s="72">
        <f t="shared" si="0"/>
        <v>0</v>
      </c>
    </row>
    <row r="44" spans="1:26" x14ac:dyDescent="0.2">
      <c r="A44" s="51">
        <v>38</v>
      </c>
      <c r="B44" s="64" t="s">
        <v>204</v>
      </c>
      <c r="C44" s="65">
        <v>45</v>
      </c>
      <c r="D44" s="65">
        <v>121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7</v>
      </c>
      <c r="P44" s="65">
        <v>273</v>
      </c>
      <c r="Q44" s="65">
        <v>280</v>
      </c>
      <c r="R44" s="65">
        <v>654</v>
      </c>
      <c r="S44" s="65">
        <v>718</v>
      </c>
      <c r="T44" s="65">
        <v>11792</v>
      </c>
      <c r="U44" s="185">
        <v>1050</v>
      </c>
      <c r="V44" s="65">
        <f t="shared" si="4"/>
        <v>12840</v>
      </c>
      <c r="W44" s="72">
        <f>'Pri Sec_outstanding_6'!P44</f>
        <v>64594</v>
      </c>
      <c r="X44" s="72">
        <f t="shared" si="5"/>
        <v>77434</v>
      </c>
      <c r="Y44" s="72">
        <f>'CD Ratio_3'!F44</f>
        <v>77434</v>
      </c>
      <c r="Z44" s="72">
        <f t="shared" si="0"/>
        <v>0</v>
      </c>
    </row>
    <row r="45" spans="1:26" x14ac:dyDescent="0.2">
      <c r="A45" s="51">
        <v>39</v>
      </c>
      <c r="B45" s="64" t="s">
        <v>205</v>
      </c>
      <c r="C45" s="65">
        <v>3</v>
      </c>
      <c r="D45" s="65">
        <v>30</v>
      </c>
      <c r="E45" s="65">
        <v>5</v>
      </c>
      <c r="F45" s="65">
        <v>50</v>
      </c>
      <c r="G45" s="65">
        <v>5</v>
      </c>
      <c r="H45" s="65">
        <v>150</v>
      </c>
      <c r="I45" s="65">
        <v>0</v>
      </c>
      <c r="J45" s="65">
        <v>0</v>
      </c>
      <c r="K45" s="65">
        <v>10</v>
      </c>
      <c r="L45" s="65">
        <v>200</v>
      </c>
      <c r="M45" s="65">
        <v>1</v>
      </c>
      <c r="N45" s="65">
        <v>3</v>
      </c>
      <c r="O45" s="65">
        <v>1</v>
      </c>
      <c r="P45" s="65">
        <v>1.3</v>
      </c>
      <c r="Q45" s="65">
        <v>0</v>
      </c>
      <c r="R45" s="65">
        <v>0</v>
      </c>
      <c r="S45" s="65">
        <v>0</v>
      </c>
      <c r="T45" s="65">
        <v>0</v>
      </c>
      <c r="U45" s="185">
        <v>15</v>
      </c>
      <c r="V45" s="65">
        <f t="shared" si="4"/>
        <v>234.3</v>
      </c>
      <c r="W45" s="72">
        <f>'Pri Sec_outstanding_6'!P45</f>
        <v>4520.7</v>
      </c>
      <c r="X45" s="72">
        <f t="shared" si="5"/>
        <v>4755</v>
      </c>
      <c r="Y45" s="72">
        <f>'CD Ratio_3'!F45</f>
        <v>4755</v>
      </c>
      <c r="Z45" s="72">
        <f t="shared" si="0"/>
        <v>0</v>
      </c>
    </row>
    <row r="46" spans="1:26" x14ac:dyDescent="0.2">
      <c r="A46" s="51">
        <v>40</v>
      </c>
      <c r="B46" s="64" t="s">
        <v>74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185">
        <v>0</v>
      </c>
      <c r="V46" s="65">
        <f t="shared" si="4"/>
        <v>0</v>
      </c>
      <c r="W46" s="72">
        <f>'Pri Sec_outstanding_6'!P46</f>
        <v>1440</v>
      </c>
      <c r="X46" s="72">
        <f t="shared" si="5"/>
        <v>1440</v>
      </c>
      <c r="Y46" s="72">
        <f>'CD Ratio_3'!F46</f>
        <v>1440</v>
      </c>
      <c r="Z46" s="72">
        <f t="shared" si="0"/>
        <v>0</v>
      </c>
    </row>
    <row r="47" spans="1:26" x14ac:dyDescent="0.2">
      <c r="A47" s="51">
        <v>41</v>
      </c>
      <c r="B47" s="64" t="s">
        <v>206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185">
        <v>0</v>
      </c>
      <c r="V47" s="65">
        <f t="shared" si="4"/>
        <v>0</v>
      </c>
      <c r="W47" s="72">
        <f>'Pri Sec_outstanding_6'!P47</f>
        <v>4649</v>
      </c>
      <c r="X47" s="72">
        <f t="shared" si="5"/>
        <v>4649</v>
      </c>
      <c r="Y47" s="72">
        <f>'CD Ratio_3'!F47</f>
        <v>4649</v>
      </c>
      <c r="Z47" s="72">
        <f t="shared" si="0"/>
        <v>0</v>
      </c>
    </row>
    <row r="48" spans="1:26" x14ac:dyDescent="0.2">
      <c r="A48" s="51">
        <v>42</v>
      </c>
      <c r="B48" s="64" t="s">
        <v>73</v>
      </c>
      <c r="C48" s="65">
        <v>0</v>
      </c>
      <c r="D48" s="65">
        <v>0</v>
      </c>
      <c r="E48" s="65">
        <v>0</v>
      </c>
      <c r="F48" s="65">
        <v>0</v>
      </c>
      <c r="G48" s="65">
        <v>1</v>
      </c>
      <c r="H48" s="65">
        <v>253</v>
      </c>
      <c r="I48" s="65">
        <v>0</v>
      </c>
      <c r="J48" s="65">
        <v>0</v>
      </c>
      <c r="K48" s="65">
        <v>1</v>
      </c>
      <c r="L48" s="65">
        <v>253</v>
      </c>
      <c r="M48" s="65">
        <v>0</v>
      </c>
      <c r="N48" s="65">
        <v>0</v>
      </c>
      <c r="O48" s="65">
        <v>60</v>
      </c>
      <c r="P48" s="65">
        <v>985</v>
      </c>
      <c r="Q48" s="65">
        <v>415</v>
      </c>
      <c r="R48" s="65">
        <v>1331</v>
      </c>
      <c r="S48" s="65">
        <v>812</v>
      </c>
      <c r="T48" s="65">
        <v>24074</v>
      </c>
      <c r="U48" s="185">
        <v>1288</v>
      </c>
      <c r="V48" s="65">
        <f t="shared" si="4"/>
        <v>26643</v>
      </c>
      <c r="W48" s="72">
        <f>'Pri Sec_outstanding_6'!P48</f>
        <v>78233</v>
      </c>
      <c r="X48" s="72">
        <f t="shared" si="5"/>
        <v>104876</v>
      </c>
      <c r="Y48" s="72">
        <f>'CD Ratio_3'!F48</f>
        <v>104876</v>
      </c>
      <c r="Z48" s="72">
        <f t="shared" si="0"/>
        <v>0</v>
      </c>
    </row>
    <row r="49" spans="1:26" s="73" customFormat="1" x14ac:dyDescent="0.2">
      <c r="A49" s="287"/>
      <c r="B49" s="67" t="s">
        <v>298</v>
      </c>
      <c r="C49" s="68">
        <f>SUM(C28:C48)</f>
        <v>159</v>
      </c>
      <c r="D49" s="68">
        <f t="shared" ref="D49:V49" si="7">SUM(D28:D48)</f>
        <v>3891.34</v>
      </c>
      <c r="E49" s="68">
        <f t="shared" si="7"/>
        <v>1154</v>
      </c>
      <c r="F49" s="68">
        <f t="shared" si="7"/>
        <v>7390.59</v>
      </c>
      <c r="G49" s="68">
        <f t="shared" si="7"/>
        <v>91</v>
      </c>
      <c r="H49" s="68">
        <f t="shared" si="7"/>
        <v>4753.62</v>
      </c>
      <c r="I49" s="68">
        <f t="shared" si="7"/>
        <v>135</v>
      </c>
      <c r="J49" s="68">
        <f t="shared" si="7"/>
        <v>20940.11</v>
      </c>
      <c r="K49" s="68">
        <f t="shared" si="7"/>
        <v>1380</v>
      </c>
      <c r="L49" s="68">
        <f t="shared" si="7"/>
        <v>33084.32</v>
      </c>
      <c r="M49" s="68">
        <f t="shared" si="7"/>
        <v>36</v>
      </c>
      <c r="N49" s="68">
        <f t="shared" si="7"/>
        <v>442.99</v>
      </c>
      <c r="O49" s="68">
        <f t="shared" si="7"/>
        <v>8059</v>
      </c>
      <c r="P49" s="68">
        <f t="shared" si="7"/>
        <v>207608.22999999998</v>
      </c>
      <c r="Q49" s="68">
        <f t="shared" si="7"/>
        <v>47330</v>
      </c>
      <c r="R49" s="68">
        <f t="shared" si="7"/>
        <v>149180.13</v>
      </c>
      <c r="S49" s="68">
        <f t="shared" si="7"/>
        <v>501686</v>
      </c>
      <c r="T49" s="68">
        <f t="shared" si="7"/>
        <v>1694994.71</v>
      </c>
      <c r="U49" s="68">
        <f t="shared" si="7"/>
        <v>551489</v>
      </c>
      <c r="V49" s="68">
        <f t="shared" si="7"/>
        <v>2089201.72</v>
      </c>
      <c r="W49" s="73">
        <f>'Pri Sec_outstanding_6'!P49</f>
        <v>2562459.63</v>
      </c>
      <c r="X49" s="73">
        <f t="shared" si="5"/>
        <v>4651661.3499999996</v>
      </c>
      <c r="Y49" s="73">
        <f>'CD Ratio_3'!F49</f>
        <v>4651661.7300000004</v>
      </c>
      <c r="Z49" s="73">
        <f t="shared" si="0"/>
        <v>-0.38000000081956387</v>
      </c>
    </row>
    <row r="50" spans="1:26" x14ac:dyDescent="0.2">
      <c r="A50" s="51">
        <v>43</v>
      </c>
      <c r="B50" s="64" t="s">
        <v>43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f t="shared" si="1"/>
        <v>0</v>
      </c>
      <c r="L50" s="65">
        <f t="shared" si="2"/>
        <v>0</v>
      </c>
      <c r="M50" s="65">
        <v>0</v>
      </c>
      <c r="N50" s="65">
        <v>0</v>
      </c>
      <c r="O50" s="65">
        <v>243</v>
      </c>
      <c r="P50" s="65">
        <v>3199.4</v>
      </c>
      <c r="Q50" s="65">
        <v>9279</v>
      </c>
      <c r="R50" s="65">
        <v>7364.58</v>
      </c>
      <c r="S50" s="65">
        <v>16407</v>
      </c>
      <c r="T50" s="65">
        <v>30569.18</v>
      </c>
      <c r="U50" s="185">
        <f t="shared" si="3"/>
        <v>25929</v>
      </c>
      <c r="V50" s="65">
        <f t="shared" si="4"/>
        <v>41133.160000000003</v>
      </c>
      <c r="W50" s="72">
        <f>'Pri Sec_outstanding_6'!P50</f>
        <v>362118.67000000004</v>
      </c>
      <c r="X50" s="72">
        <f t="shared" si="5"/>
        <v>403251.83000000007</v>
      </c>
      <c r="Y50" s="72">
        <f>'CD Ratio_3'!F50</f>
        <v>403251.83</v>
      </c>
      <c r="Z50" s="72">
        <f t="shared" si="0"/>
        <v>0</v>
      </c>
    </row>
    <row r="51" spans="1:26" x14ac:dyDescent="0.2">
      <c r="A51" s="51">
        <v>44</v>
      </c>
      <c r="B51" s="64" t="s">
        <v>207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f t="shared" si="1"/>
        <v>0</v>
      </c>
      <c r="L51" s="65">
        <f t="shared" si="2"/>
        <v>0</v>
      </c>
      <c r="M51" s="65">
        <v>0</v>
      </c>
      <c r="N51" s="65">
        <v>0</v>
      </c>
      <c r="O51" s="65">
        <v>0</v>
      </c>
      <c r="P51" s="65">
        <v>0</v>
      </c>
      <c r="Q51" s="65">
        <v>5618</v>
      </c>
      <c r="R51" s="65">
        <v>5313</v>
      </c>
      <c r="S51" s="65">
        <v>8435</v>
      </c>
      <c r="T51" s="65">
        <v>10088</v>
      </c>
      <c r="U51" s="185">
        <f t="shared" si="3"/>
        <v>14053</v>
      </c>
      <c r="V51" s="65">
        <f t="shared" si="4"/>
        <v>15401</v>
      </c>
      <c r="W51" s="72">
        <f>'Pri Sec_outstanding_6'!P51</f>
        <v>258179</v>
      </c>
      <c r="X51" s="72">
        <f t="shared" si="5"/>
        <v>273580</v>
      </c>
      <c r="Y51" s="72">
        <f>'CD Ratio_3'!F51</f>
        <v>273580</v>
      </c>
      <c r="Z51" s="72">
        <f t="shared" si="0"/>
        <v>0</v>
      </c>
    </row>
    <row r="52" spans="1:26" x14ac:dyDescent="0.2">
      <c r="A52" s="51">
        <v>45</v>
      </c>
      <c r="B52" s="64" t="s">
        <v>49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f t="shared" si="1"/>
        <v>0</v>
      </c>
      <c r="L52" s="65">
        <f t="shared" si="2"/>
        <v>0</v>
      </c>
      <c r="M52" s="65">
        <v>0</v>
      </c>
      <c r="N52" s="65">
        <v>0</v>
      </c>
      <c r="O52" s="65">
        <v>794</v>
      </c>
      <c r="P52" s="65">
        <v>1123.4100000000001</v>
      </c>
      <c r="Q52" s="65">
        <v>1725</v>
      </c>
      <c r="R52" s="65">
        <v>964.88</v>
      </c>
      <c r="S52" s="65">
        <v>18973</v>
      </c>
      <c r="T52" s="65">
        <v>38025.29</v>
      </c>
      <c r="U52" s="185">
        <f t="shared" si="3"/>
        <v>21492</v>
      </c>
      <c r="V52" s="65">
        <f t="shared" si="4"/>
        <v>40113.58</v>
      </c>
      <c r="W52" s="72">
        <f>'Pri Sec_outstanding_6'!P52</f>
        <v>433347.98</v>
      </c>
      <c r="X52" s="72">
        <f t="shared" si="5"/>
        <v>473461.56</v>
      </c>
      <c r="Y52" s="72">
        <f>'CD Ratio_3'!F52</f>
        <v>473461.56</v>
      </c>
      <c r="Z52" s="72">
        <f t="shared" si="0"/>
        <v>0</v>
      </c>
    </row>
    <row r="53" spans="1:26" s="73" customFormat="1" x14ac:dyDescent="0.2">
      <c r="A53" s="287"/>
      <c r="B53" s="67" t="s">
        <v>308</v>
      </c>
      <c r="C53" s="68">
        <f>SUM(C50:C52)</f>
        <v>0</v>
      </c>
      <c r="D53" s="68">
        <f t="shared" ref="D53:V53" si="8">SUM(D50:D52)</f>
        <v>0</v>
      </c>
      <c r="E53" s="68">
        <f t="shared" si="8"/>
        <v>0</v>
      </c>
      <c r="F53" s="68">
        <f t="shared" si="8"/>
        <v>0</v>
      </c>
      <c r="G53" s="68">
        <f t="shared" si="8"/>
        <v>0</v>
      </c>
      <c r="H53" s="68">
        <f t="shared" si="8"/>
        <v>0</v>
      </c>
      <c r="I53" s="68">
        <f t="shared" si="8"/>
        <v>0</v>
      </c>
      <c r="J53" s="68">
        <f t="shared" si="8"/>
        <v>0</v>
      </c>
      <c r="K53" s="68">
        <f t="shared" si="8"/>
        <v>0</v>
      </c>
      <c r="L53" s="68">
        <f t="shared" si="8"/>
        <v>0</v>
      </c>
      <c r="M53" s="68">
        <f t="shared" si="8"/>
        <v>0</v>
      </c>
      <c r="N53" s="68">
        <f t="shared" si="8"/>
        <v>0</v>
      </c>
      <c r="O53" s="68">
        <f t="shared" si="8"/>
        <v>1037</v>
      </c>
      <c r="P53" s="68">
        <f t="shared" si="8"/>
        <v>4322.8100000000004</v>
      </c>
      <c r="Q53" s="68">
        <f t="shared" si="8"/>
        <v>16622</v>
      </c>
      <c r="R53" s="68">
        <f t="shared" si="8"/>
        <v>13642.46</v>
      </c>
      <c r="S53" s="68">
        <f t="shared" si="8"/>
        <v>43815</v>
      </c>
      <c r="T53" s="68">
        <f t="shared" si="8"/>
        <v>78682.47</v>
      </c>
      <c r="U53" s="68">
        <f t="shared" si="8"/>
        <v>61474</v>
      </c>
      <c r="V53" s="68">
        <f t="shared" si="8"/>
        <v>96647.74</v>
      </c>
      <c r="W53" s="73">
        <f>'Pri Sec_outstanding_6'!P53</f>
        <v>1053645.6499999999</v>
      </c>
      <c r="X53" s="73">
        <f t="shared" si="5"/>
        <v>1150293.3899999999</v>
      </c>
      <c r="Y53" s="73">
        <f>'CD Ratio_3'!F53</f>
        <v>1150293.3900000001</v>
      </c>
      <c r="Z53" s="73">
        <f t="shared" si="0"/>
        <v>0</v>
      </c>
    </row>
    <row r="54" spans="1:26" x14ac:dyDescent="0.2">
      <c r="A54" s="51">
        <v>46</v>
      </c>
      <c r="B54" s="64" t="s">
        <v>299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f t="shared" si="1"/>
        <v>0</v>
      </c>
      <c r="L54" s="65">
        <f t="shared" si="2"/>
        <v>0</v>
      </c>
      <c r="M54" s="65">
        <v>0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185">
        <f t="shared" si="3"/>
        <v>0</v>
      </c>
      <c r="V54" s="65">
        <f t="shared" si="4"/>
        <v>0</v>
      </c>
      <c r="W54" s="72">
        <f>'Pri Sec_outstanding_6'!P54</f>
        <v>0</v>
      </c>
      <c r="X54" s="72">
        <f t="shared" si="5"/>
        <v>0</v>
      </c>
      <c r="Y54" s="72">
        <f>'CD Ratio_3'!F54</f>
        <v>0</v>
      </c>
      <c r="Z54" s="72">
        <f t="shared" si="0"/>
        <v>0</v>
      </c>
    </row>
    <row r="55" spans="1:26" x14ac:dyDescent="0.2">
      <c r="A55" s="51">
        <v>47</v>
      </c>
      <c r="B55" s="64" t="s">
        <v>232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f t="shared" si="1"/>
        <v>0</v>
      </c>
      <c r="L55" s="65">
        <f t="shared" si="2"/>
        <v>0</v>
      </c>
      <c r="M55" s="65">
        <v>0</v>
      </c>
      <c r="N55" s="65">
        <v>0</v>
      </c>
      <c r="O55" s="65">
        <v>0</v>
      </c>
      <c r="P55" s="65">
        <v>0</v>
      </c>
      <c r="Q55" s="65">
        <v>0</v>
      </c>
      <c r="R55" s="65">
        <v>0</v>
      </c>
      <c r="S55" s="65">
        <v>0</v>
      </c>
      <c r="T55" s="65">
        <v>0</v>
      </c>
      <c r="U55" s="185">
        <f t="shared" si="3"/>
        <v>0</v>
      </c>
      <c r="V55" s="65">
        <f t="shared" si="4"/>
        <v>0</v>
      </c>
      <c r="W55" s="72">
        <f>'Pri Sec_outstanding_6'!P55</f>
        <v>2717123.36</v>
      </c>
      <c r="X55" s="72">
        <f t="shared" si="5"/>
        <v>2717123.36</v>
      </c>
      <c r="Y55" s="72">
        <f>'CD Ratio_3'!F55</f>
        <v>2717123</v>
      </c>
      <c r="Z55" s="72">
        <f t="shared" si="0"/>
        <v>0.35999999986961484</v>
      </c>
    </row>
    <row r="56" spans="1:26" x14ac:dyDescent="0.2">
      <c r="A56" s="51">
        <v>48</v>
      </c>
      <c r="B56" s="64" t="s">
        <v>300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f t="shared" si="1"/>
        <v>0</v>
      </c>
      <c r="L56" s="65">
        <f t="shared" si="2"/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R56" s="65">
        <v>0</v>
      </c>
      <c r="S56" s="65">
        <v>0</v>
      </c>
      <c r="T56" s="65">
        <v>0</v>
      </c>
      <c r="U56" s="185">
        <f t="shared" si="3"/>
        <v>0</v>
      </c>
      <c r="V56" s="65">
        <f t="shared" si="4"/>
        <v>0</v>
      </c>
      <c r="W56" s="72">
        <f>'Pri Sec_outstanding_6'!P56</f>
        <v>3498</v>
      </c>
      <c r="X56" s="72">
        <f t="shared" si="5"/>
        <v>3498</v>
      </c>
      <c r="Y56" s="72">
        <f>'CD Ratio_3'!F56</f>
        <v>3498</v>
      </c>
      <c r="Z56" s="72">
        <f t="shared" si="0"/>
        <v>0</v>
      </c>
    </row>
    <row r="57" spans="1:26" x14ac:dyDescent="0.2">
      <c r="A57" s="51">
        <v>49</v>
      </c>
      <c r="B57" s="64" t="s">
        <v>306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f t="shared" si="1"/>
        <v>0</v>
      </c>
      <c r="L57" s="65">
        <f t="shared" si="2"/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185">
        <f t="shared" si="3"/>
        <v>0</v>
      </c>
      <c r="V57" s="65">
        <f t="shared" si="4"/>
        <v>0</v>
      </c>
      <c r="W57" s="72">
        <f>'Pri Sec_outstanding_6'!P57</f>
        <v>4638</v>
      </c>
      <c r="X57" s="72">
        <f t="shared" si="5"/>
        <v>4638</v>
      </c>
      <c r="Y57" s="72">
        <f>'CD Ratio_3'!F57</f>
        <v>4638</v>
      </c>
      <c r="Z57" s="72">
        <f t="shared" si="0"/>
        <v>0</v>
      </c>
    </row>
    <row r="58" spans="1:26" s="73" customFormat="1" x14ac:dyDescent="0.2">
      <c r="A58" s="287"/>
      <c r="B58" s="67" t="s">
        <v>301</v>
      </c>
      <c r="C58" s="68">
        <f>SUM(C54:C57)</f>
        <v>0</v>
      </c>
      <c r="D58" s="68">
        <f t="shared" ref="D58:V58" si="9">SUM(D54:D57)</f>
        <v>0</v>
      </c>
      <c r="E58" s="68">
        <f t="shared" si="9"/>
        <v>0</v>
      </c>
      <c r="F58" s="68">
        <f t="shared" si="9"/>
        <v>0</v>
      </c>
      <c r="G58" s="68">
        <f t="shared" si="9"/>
        <v>0</v>
      </c>
      <c r="H58" s="68">
        <f t="shared" si="9"/>
        <v>0</v>
      </c>
      <c r="I58" s="68">
        <f t="shared" si="9"/>
        <v>0</v>
      </c>
      <c r="J58" s="68">
        <f t="shared" si="9"/>
        <v>0</v>
      </c>
      <c r="K58" s="68">
        <f t="shared" si="9"/>
        <v>0</v>
      </c>
      <c r="L58" s="68">
        <f t="shared" si="9"/>
        <v>0</v>
      </c>
      <c r="M58" s="68">
        <f t="shared" si="9"/>
        <v>0</v>
      </c>
      <c r="N58" s="68">
        <f t="shared" si="9"/>
        <v>0</v>
      </c>
      <c r="O58" s="68">
        <f t="shared" si="9"/>
        <v>0</v>
      </c>
      <c r="P58" s="68">
        <f t="shared" si="9"/>
        <v>0</v>
      </c>
      <c r="Q58" s="68">
        <f t="shared" si="9"/>
        <v>0</v>
      </c>
      <c r="R58" s="68">
        <f t="shared" si="9"/>
        <v>0</v>
      </c>
      <c r="S58" s="68">
        <f t="shared" si="9"/>
        <v>0</v>
      </c>
      <c r="T58" s="68">
        <f t="shared" si="9"/>
        <v>0</v>
      </c>
      <c r="U58" s="68">
        <f t="shared" si="9"/>
        <v>0</v>
      </c>
      <c r="V58" s="68">
        <f t="shared" si="9"/>
        <v>0</v>
      </c>
      <c r="W58" s="73">
        <f>'Pri Sec_outstanding_6'!P58</f>
        <v>2725259.36</v>
      </c>
      <c r="X58" s="73">
        <f t="shared" si="5"/>
        <v>2725259.36</v>
      </c>
      <c r="Y58" s="73">
        <f>'CD Ratio_3'!F58</f>
        <v>2725259</v>
      </c>
      <c r="Z58" s="73">
        <f t="shared" si="0"/>
        <v>0.35999999986961484</v>
      </c>
    </row>
    <row r="59" spans="1:26" s="73" customFormat="1" x14ac:dyDescent="0.2">
      <c r="A59" s="287"/>
      <c r="B59" s="67" t="s">
        <v>233</v>
      </c>
      <c r="C59" s="68">
        <f>C58+C53+C49+C27</f>
        <v>303</v>
      </c>
      <c r="D59" s="68">
        <f t="shared" ref="D59:V59" si="10">D58+D53+D49+D27</f>
        <v>109453.29999999999</v>
      </c>
      <c r="E59" s="68">
        <f t="shared" si="10"/>
        <v>2655</v>
      </c>
      <c r="F59" s="68">
        <f t="shared" si="10"/>
        <v>40780.899999999994</v>
      </c>
      <c r="G59" s="68">
        <f t="shared" si="10"/>
        <v>1674</v>
      </c>
      <c r="H59" s="68">
        <f t="shared" si="10"/>
        <v>143879.37</v>
      </c>
      <c r="I59" s="68">
        <f t="shared" si="10"/>
        <v>2286</v>
      </c>
      <c r="J59" s="68">
        <f t="shared" si="10"/>
        <v>362217.43999999994</v>
      </c>
      <c r="K59" s="68">
        <f t="shared" si="10"/>
        <v>6615</v>
      </c>
      <c r="L59" s="68">
        <f t="shared" si="10"/>
        <v>546877.71</v>
      </c>
      <c r="M59" s="68">
        <f t="shared" si="10"/>
        <v>5174</v>
      </c>
      <c r="N59" s="68">
        <f t="shared" si="10"/>
        <v>54069.590000000004</v>
      </c>
      <c r="O59" s="68">
        <f t="shared" si="10"/>
        <v>50401</v>
      </c>
      <c r="P59" s="68">
        <f t="shared" si="10"/>
        <v>883252.94</v>
      </c>
      <c r="Q59" s="68">
        <f t="shared" si="10"/>
        <v>441781</v>
      </c>
      <c r="R59" s="68">
        <f t="shared" si="10"/>
        <v>1177111.6300000001</v>
      </c>
      <c r="S59" s="68">
        <f t="shared" si="10"/>
        <v>821275</v>
      </c>
      <c r="T59" s="68">
        <f t="shared" si="10"/>
        <v>6320418.3099999987</v>
      </c>
      <c r="U59" s="68">
        <f t="shared" si="10"/>
        <v>1318388</v>
      </c>
      <c r="V59" s="68">
        <f t="shared" si="10"/>
        <v>9091183.4800000004</v>
      </c>
      <c r="W59" s="73">
        <f>'Pri Sec_outstanding_6'!P59</f>
        <v>16994839.800000001</v>
      </c>
      <c r="X59" s="73">
        <f t="shared" si="5"/>
        <v>26086023.280000001</v>
      </c>
      <c r="Y59" s="73">
        <f>'CD Ratio_3'!F59</f>
        <v>26086023.420000002</v>
      </c>
      <c r="Z59" s="73">
        <f t="shared" si="0"/>
        <v>-0.14000000059604645</v>
      </c>
    </row>
    <row r="60" spans="1:26" x14ac:dyDescent="0.2">
      <c r="L60" s="72" t="s">
        <v>1080</v>
      </c>
    </row>
    <row r="61" spans="1:26" x14ac:dyDescent="0.2">
      <c r="M61" s="73"/>
      <c r="N61" s="73"/>
    </row>
    <row r="65" spans="13:18" x14ac:dyDescent="0.2">
      <c r="M65" s="73"/>
      <c r="N65" s="73"/>
    </row>
    <row r="67" spans="13:18" x14ac:dyDescent="0.2">
      <c r="N67" s="70"/>
      <c r="R67" s="70"/>
    </row>
    <row r="71" spans="13:18" x14ac:dyDescent="0.2">
      <c r="N71" s="73"/>
    </row>
    <row r="74" spans="13:18" x14ac:dyDescent="0.2">
      <c r="N74" s="70"/>
    </row>
  </sheetData>
  <autoFilter ref="C5:Z59"/>
  <mergeCells count="15">
    <mergeCell ref="A1:V1"/>
    <mergeCell ref="A2:A5"/>
    <mergeCell ref="B2:B5"/>
    <mergeCell ref="C2:V2"/>
    <mergeCell ref="C3:D4"/>
    <mergeCell ref="E3:L3"/>
    <mergeCell ref="M3:N4"/>
    <mergeCell ref="O3:P4"/>
    <mergeCell ref="Q3:R4"/>
    <mergeCell ref="S3:T4"/>
    <mergeCell ref="U3:V4"/>
    <mergeCell ref="E4:F4"/>
    <mergeCell ref="G4:H4"/>
    <mergeCell ref="I4:J4"/>
    <mergeCell ref="K4:L4"/>
  </mergeCells>
  <conditionalFormatting sqref="Z1:Z1048576">
    <cfRule type="cellIs" dxfId="20" priority="1" operator="lessThan">
      <formula>0</formula>
    </cfRule>
    <cfRule type="cellIs" dxfId="19" priority="2" operator="greaterThan">
      <formula>0</formula>
    </cfRule>
  </conditionalFormatting>
  <pageMargins left="0.95" right="0.7" top="0.25" bottom="0.2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Branch ATM_1</vt:lpstr>
      <vt:lpstr>CD Ratio_2</vt:lpstr>
      <vt:lpstr>CD Ratio_3</vt:lpstr>
      <vt:lpstr>CD Ratio_Dist_3(i)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PMJDY_33</vt:lpstr>
      <vt:lpstr>PMJDY_25</vt:lpstr>
      <vt:lpstr>APY_26</vt:lpstr>
      <vt:lpstr>SSS_27</vt:lpstr>
      <vt:lpstr>RSETIs_28</vt:lpstr>
      <vt:lpstr>MUDRA_29</vt:lpstr>
      <vt:lpstr>SUI_30_Bank</vt:lpstr>
      <vt:lpstr>Aadhaar Auth_31</vt:lpstr>
      <vt:lpstr>'Aadhaar Auth_31'!Print_Area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APY_26!Print_Area</vt:lpstr>
      <vt:lpstr>'Branch ATM_1'!Print_Area</vt:lpstr>
      <vt:lpstr>'CD Ratio_2'!Print_Area</vt:lpstr>
      <vt:lpstr>'CD Ratio_3'!Print_Area</vt:lpstr>
      <vt:lpstr>'CD Ratio_Dist_3(i)'!Print_Area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MUDRA_29!Print_Area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PMJDY_25!Print_Area</vt:lpstr>
      <vt:lpstr>PMJDY_33!Print_Area</vt:lpstr>
      <vt:lpstr>'Pri Sec_outstanding_6'!Print_Area</vt:lpstr>
      <vt:lpstr>RSETIs_28!Print_Area</vt:lpstr>
      <vt:lpstr>SCST_Disb_23!Print_Area</vt:lpstr>
      <vt:lpstr>SCST_OS_22!Print_Area</vt:lpstr>
      <vt:lpstr>SHGs_19!Print_Area</vt:lpstr>
      <vt:lpstr>SSS_27!Print_Area</vt:lpstr>
      <vt:lpstr>SUI_30_Bank!Print_Area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2018-02-07T12:06:34Z</dcterms:modified>
</cp:coreProperties>
</file>